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40" windowHeight="9030" firstSheet="1" activeTab="4"/>
  </bookViews>
  <sheets>
    <sheet name="Таб1,1_1.4" sheetId="11" r:id="rId1"/>
    <sheet name="2.1" sheetId="2" r:id="rId2"/>
    <sheet name="2.2" sheetId="8" r:id="rId3"/>
    <sheet name="таб3.1" sheetId="12" r:id="rId4"/>
    <sheet name="3.2" sheetId="13" r:id="rId5"/>
    <sheet name="3.3" sheetId="14" r:id="rId6"/>
    <sheet name="3.4" sheetId="3" r:id="rId7"/>
    <sheet name="3.5" sheetId="6" r:id="rId8"/>
    <sheet name="4_1" sheetId="7" r:id="rId9"/>
    <sheet name="4_2" sheetId="9" r:id="rId10"/>
    <sheet name="4_3" sheetId="10" r:id="rId11"/>
    <sheet name="4_4" sheetId="15" r:id="rId12"/>
    <sheet name="4_5" sheetId="16" r:id="rId13"/>
    <sheet name="4_6" sheetId="17" r:id="rId14"/>
    <sheet name="4_7" sheetId="18" r:id="rId15"/>
    <sheet name="4_8" sheetId="19" r:id="rId16"/>
    <sheet name="4_9" sheetId="20" r:id="rId17"/>
  </sheets>
  <definedNames>
    <definedName name="_GoBack" localSheetId="12">'4_5'!$B$6</definedName>
  </definedNames>
  <calcPr calcId="124519"/>
</workbook>
</file>

<file path=xl/calcChain.xml><?xml version="1.0" encoding="utf-8"?>
<calcChain xmlns="http://schemas.openxmlformats.org/spreadsheetml/2006/main">
  <c r="AA8" i="20"/>
  <c r="AA11"/>
  <c r="AD11" s="1"/>
  <c r="AA12"/>
  <c r="AD12" s="1"/>
  <c r="AA13"/>
  <c r="AD13" s="1"/>
  <c r="AA14"/>
  <c r="AD14" s="1"/>
  <c r="AA15"/>
  <c r="AD15" s="1"/>
  <c r="AA17"/>
  <c r="AD17" s="1"/>
  <c r="AA19"/>
  <c r="AD19" s="1"/>
  <c r="AA20"/>
  <c r="AD20" s="1"/>
  <c r="AA21"/>
  <c r="AD21" s="1"/>
  <c r="AA24"/>
  <c r="AD24" s="1"/>
  <c r="AA25"/>
  <c r="AD25" s="1"/>
  <c r="AA26"/>
  <c r="AD26" s="1"/>
  <c r="AA30"/>
  <c r="AD30" s="1"/>
  <c r="AA32"/>
  <c r="AD32" s="1"/>
  <c r="AA33"/>
  <c r="AD33" s="1"/>
  <c r="AA34"/>
  <c r="AD34" s="1"/>
  <c r="AA7"/>
  <c r="AD7" s="1"/>
  <c r="Y17"/>
  <c r="Y9"/>
  <c r="Y10"/>
  <c r="Y41" s="1"/>
  <c r="Y8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7"/>
  <c r="E9"/>
  <c r="AA9" s="1"/>
  <c r="AD9" s="1"/>
  <c r="E10"/>
  <c r="AA10" s="1"/>
  <c r="AD10" s="1"/>
  <c r="E16"/>
  <c r="AA16" s="1"/>
  <c r="AD16" s="1"/>
  <c r="E18"/>
  <c r="AA18" s="1"/>
  <c r="AD18" s="1"/>
  <c r="E22"/>
  <c r="AA22" s="1"/>
  <c r="AD22" s="1"/>
  <c r="E23"/>
  <c r="AA23" s="1"/>
  <c r="AD23" s="1"/>
  <c r="E27"/>
  <c r="AA27" s="1"/>
  <c r="AD27" s="1"/>
  <c r="E28"/>
  <c r="AA28" s="1"/>
  <c r="AD28" s="1"/>
  <c r="E29"/>
  <c r="AA29" s="1"/>
  <c r="AD29" s="1"/>
  <c r="E31"/>
  <c r="AA31" s="1"/>
  <c r="AD31" s="1"/>
  <c r="E35"/>
  <c r="AA35" s="1"/>
  <c r="AD35" s="1"/>
  <c r="E36"/>
  <c r="AA36" s="1"/>
  <c r="AD36" s="1"/>
  <c r="E37"/>
  <c r="AA37" s="1"/>
  <c r="AD37" s="1"/>
  <c r="E38"/>
  <c r="AA38" s="1"/>
  <c r="AD38" s="1"/>
  <c r="E39"/>
  <c r="AA39" s="1"/>
  <c r="AD39" s="1"/>
  <c r="E40"/>
  <c r="AA40" s="1"/>
  <c r="AD40" s="1"/>
  <c r="AE41"/>
  <c r="AC41"/>
  <c r="AB41"/>
  <c r="Z41"/>
  <c r="X41"/>
  <c r="V41"/>
  <c r="U41"/>
  <c r="T41"/>
  <c r="S41"/>
  <c r="R41"/>
  <c r="Q41"/>
  <c r="P41"/>
  <c r="O41"/>
  <c r="N41"/>
  <c r="M41"/>
  <c r="L41"/>
  <c r="K41"/>
  <c r="J41"/>
  <c r="I41"/>
  <c r="H41"/>
  <c r="G41"/>
  <c r="F41"/>
  <c r="H30" i="11"/>
  <c r="G30"/>
  <c r="H27"/>
  <c r="G27"/>
  <c r="E32" i="7"/>
  <c r="E33" i="2"/>
  <c r="D34"/>
  <c r="D33"/>
  <c r="D29"/>
  <c r="D28"/>
  <c r="D25"/>
  <c r="W41" i="20" l="1"/>
  <c r="E41"/>
  <c r="AA41"/>
  <c r="AD8"/>
  <c r="AD41" s="1"/>
  <c r="G12" i="11"/>
  <c r="H12"/>
  <c r="F13"/>
  <c r="F12" s="1"/>
  <c r="F14"/>
  <c r="E20" i="2" l="1"/>
  <c r="D23"/>
  <c r="D24" l="1"/>
  <c r="E30" i="7" l="1"/>
  <c r="E13"/>
  <c r="D13"/>
  <c r="D30"/>
  <c r="G16" i="11"/>
  <c r="G15" s="1"/>
  <c r="H16"/>
  <c r="H15"/>
  <c r="F16"/>
  <c r="F17"/>
  <c r="C28" i="7" l="1"/>
  <c r="C12"/>
  <c r="C33" i="2" l="1"/>
  <c r="C30"/>
  <c r="C28"/>
  <c r="C25"/>
  <c r="C24"/>
  <c r="C23"/>
  <c r="C20" s="1"/>
  <c r="C19"/>
  <c r="C18"/>
  <c r="B30" i="11"/>
  <c r="B28"/>
  <c r="B27"/>
  <c r="B25"/>
  <c r="B24"/>
  <c r="B22"/>
  <c r="B21"/>
  <c r="D20"/>
  <c r="C20"/>
  <c r="B20" s="1"/>
  <c r="D19"/>
  <c r="B19"/>
  <c r="B16" s="1"/>
  <c r="B15" s="1"/>
  <c r="B18"/>
  <c r="D16"/>
  <c r="D15"/>
  <c r="C15"/>
  <c r="D14"/>
  <c r="D12" s="1"/>
  <c r="C14"/>
  <c r="B14"/>
  <c r="D13"/>
  <c r="B13"/>
  <c r="B12" s="1"/>
  <c r="C12"/>
  <c r="Q9" i="8"/>
  <c r="M9"/>
  <c r="E30" i="12"/>
  <c r="D30"/>
  <c r="D30" i="2"/>
  <c r="E30" s="1"/>
  <c r="E29" i="7" l="1"/>
  <c r="D28"/>
  <c r="E28" s="1"/>
  <c r="C19"/>
  <c r="D19"/>
  <c r="D12"/>
  <c r="E14"/>
  <c r="J9" i="8"/>
  <c r="I9"/>
  <c r="F9"/>
  <c r="E9"/>
  <c r="E24" i="2"/>
  <c r="E23"/>
  <c r="E12" i="7" l="1"/>
  <c r="D20" i="2"/>
  <c r="E18"/>
  <c r="E15"/>
  <c r="E19" l="1"/>
  <c r="R23" i="3"/>
  <c r="R22"/>
  <c r="R21"/>
  <c r="R20"/>
  <c r="R19"/>
  <c r="E19"/>
  <c r="R18"/>
  <c r="E18"/>
  <c r="R17"/>
  <c r="R16"/>
  <c r="R15"/>
  <c r="R14"/>
  <c r="R13"/>
  <c r="E13"/>
  <c r="R12"/>
  <c r="E12"/>
  <c r="E15" i="12" l="1"/>
  <c r="E8"/>
  <c r="E7"/>
  <c r="F30" i="11"/>
  <c r="F27"/>
  <c r="F22"/>
  <c r="F21"/>
  <c r="F20"/>
  <c r="F19"/>
  <c r="F18"/>
  <c r="F15" l="1"/>
  <c r="F24"/>
</calcChain>
</file>

<file path=xl/sharedStrings.xml><?xml version="1.0" encoding="utf-8"?>
<sst xmlns="http://schemas.openxmlformats.org/spreadsheetml/2006/main" count="455" uniqueCount="302">
  <si>
    <t>N</t>
  </si>
  <si>
    <t>Показатель</t>
  </si>
  <si>
    <t>Значение показателя, годы</t>
  </si>
  <si>
    <t>N-1</t>
  </si>
  <si>
    <t>(текущий год)</t>
  </si>
  <si>
    <t>Динамика изменения показателя</t>
  </si>
  <si>
    <t>Показатель средней продолжительности прекращений передачи электрической энергии (П</t>
  </si>
  <si>
    <t>)</t>
  </si>
  <si>
    <t>ВН (110 кВ и выше)</t>
  </si>
  <si>
    <t>СН1 (35-60 кВ)</t>
  </si>
  <si>
    <t>СН2 (1-20 кВ)</t>
  </si>
  <si>
    <t>НН (до 1 кВ)</t>
  </si>
  <si>
    <t>Показатель средней частоты прекращений передачи электрической энергии (П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</si>
  <si>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</si>
  <si>
    <t>HH (до 1 кВ)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</si>
  <si>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</si>
  <si>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</si>
  <si>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</si>
  <si>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 xml:space="preserve"> 1.1</t>
  </si>
  <si>
    <t xml:space="preserve"> 1.2</t>
  </si>
  <si>
    <t xml:space="preserve"> 1.3</t>
  </si>
  <si>
    <t xml:space="preserve"> 1.4</t>
  </si>
  <si>
    <t xml:space="preserve"> 5.1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</si>
  <si>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</si>
  <si>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</si>
  <si>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</si>
  <si>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</si>
  <si>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</si>
  <si>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</si>
  <si>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</si>
  <si>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щий год)</t>
  </si>
  <si>
    <t>Дина-</t>
  </si>
  <si>
    <t>мика изме-</t>
  </si>
  <si>
    <t>нения пока-</t>
  </si>
  <si>
    <t>зате-</t>
  </si>
  <si>
    <t>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</si>
  <si>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</si>
  <si>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</si>
  <si>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</si>
  <si>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</si>
  <si>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</si>
  <si>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</si>
  <si>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</si>
  <si>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</si>
  <si>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</si>
  <si>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</si>
  <si>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</si>
  <si>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 xml:space="preserve"> 7.1</t>
  </si>
  <si>
    <t xml:space="preserve"> 7.2</t>
  </si>
  <si>
    <t>Динамика изменения тока</t>
  </si>
  <si>
    <t xml:space="preserve"> 3.2</t>
  </si>
  <si>
    <t xml:space="preserve"> 3.1</t>
  </si>
  <si>
    <t>Мощность энергопринимающих устройств заявителя, кВт</t>
  </si>
  <si>
    <t>Категория надежности</t>
  </si>
  <si>
    <t>I-II</t>
  </si>
  <si>
    <t>III</t>
  </si>
  <si>
    <t>Расстояние до границ земельного участка заявителя, м</t>
  </si>
  <si>
    <t>Необходимость строительства подстанции</t>
  </si>
  <si>
    <t>Тип линии</t>
  </si>
  <si>
    <t>500 -</t>
  </si>
  <si>
    <t>Да</t>
  </si>
  <si>
    <t>КЛ</t>
  </si>
  <si>
    <t>сельская</t>
  </si>
  <si>
    <t>ВЛ</t>
  </si>
  <si>
    <t>местность/</t>
  </si>
  <si>
    <t>Нет</t>
  </si>
  <si>
    <t>300 - городская местность</t>
  </si>
  <si>
    <t>Категории</t>
  </si>
  <si>
    <t>Формы обслуживания</t>
  </si>
  <si>
    <t>обращений потребителей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</si>
  <si>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</si>
  <si>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</si>
  <si>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</si>
  <si>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</si>
  <si>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</si>
  <si>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</si>
  <si>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</si>
  <si>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</si>
  <si>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</si>
  <si>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</si>
  <si>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</si>
  <si>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</si>
  <si>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</si>
  <si>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</si>
  <si>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</si>
  <si>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</si>
  <si>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</si>
  <si>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</si>
  <si>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</si>
  <si>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</si>
  <si>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</si>
  <si>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</si>
  <si>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 xml:space="preserve"> 1.5</t>
  </si>
  <si>
    <t xml:space="preserve"> 1.6</t>
  </si>
  <si>
    <t xml:space="preserve"> 2.1</t>
  </si>
  <si>
    <t xml:space="preserve"> 2.2</t>
  </si>
  <si>
    <t xml:space="preserve"> 2.3</t>
  </si>
  <si>
    <t xml:space="preserve"> 2.4</t>
  </si>
  <si>
    <t xml:space="preserve"> 2.5</t>
  </si>
  <si>
    <t xml:space="preserve"> 2.6</t>
  </si>
  <si>
    <t xml:space="preserve"> 3.3</t>
  </si>
  <si>
    <t xml:space="preserve"> 3.4</t>
  </si>
  <si>
    <t xml:space="preserve"> 2.1.1</t>
  </si>
  <si>
    <t xml:space="preserve"> 2.1.2</t>
  </si>
  <si>
    <t>Структурная единица сетевой организации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</si>
  <si>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</si>
  <si>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</si>
  <si>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</si>
  <si>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СН2</t>
  </si>
  <si>
    <t>НН</t>
  </si>
  <si>
    <t>Тип офиса</t>
  </si>
  <si>
    <t>Режим работы</t>
  </si>
  <si>
    <t>Предо-ставля-емые услуги</t>
  </si>
  <si>
    <t>Количество сторонних организаций на территрии офиса обслуживания (при наличии указать названия организаций)ций)</t>
  </si>
  <si>
    <t>№№</t>
  </si>
  <si>
    <t>4.2. Информация о деятельности офисов обслуживания потребителей.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</si>
  <si>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</si>
  <si>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</si>
  <si>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</si>
  <si>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</si>
  <si>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Номера телефонов центров обработки телефонных вызовов: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</si>
  <si>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</si>
  <si>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</si>
  <si>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</si>
  <si>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</si>
  <si>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</si>
  <si>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</si>
  <si>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</si>
  <si>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</si>
  <si>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 xml:space="preserve"> 2.1.</t>
  </si>
  <si>
    <t>2.2.</t>
  </si>
  <si>
    <t>4.3. Информация о заочном обслуживании потребителей посредством телефонной связи</t>
  </si>
  <si>
    <t>3.4. Информация о качестве услуг по технологическому присоединению</t>
  </si>
  <si>
    <t xml:space="preserve">2.2.Рейтинг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
</t>
  </si>
  <si>
    <t>2.1. Информация о качестве обслуживания потребителей услуг</t>
  </si>
  <si>
    <t>"Приложение N 7</t>
  </si>
  <si>
    <t>к Единым стандартам</t>
  </si>
  <si>
    <t>качества обслуживания сетевыми</t>
  </si>
  <si>
    <t>организациями потребителей</t>
  </si>
  <si>
    <t>услуг сетевых организаций</t>
  </si>
  <si>
    <t>1. Общая информация о сетевой организации</t>
  </si>
  <si>
    <t>СНII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</si>
  <si>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отчетному, заполняется в произвольной форме.</t>
  </si>
  <si>
    <t>население</t>
  </si>
  <si>
    <t>юридические лица</t>
  </si>
  <si>
    <t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отчетному, заполняется в произвольной форме.</t>
  </si>
  <si>
    <t>население: в том числе</t>
  </si>
  <si>
    <t>многоквартирные дома оборудованные приборами учета</t>
  </si>
  <si>
    <t>многоквартирные дома не оборудованные приборами учета</t>
  </si>
  <si>
    <t>смежные организации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</si>
  <si>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отчетному, заполняется в произвольной форме.</t>
  </si>
  <si>
    <t>Всего  подстанций (шт)</t>
  </si>
  <si>
    <t>Всего КЛ и ВЛ (км)</t>
  </si>
  <si>
    <t>Кабельные линии 6-10 кВ.</t>
  </si>
  <si>
    <t>Кабельные линии до 1кВ.</t>
  </si>
  <si>
    <t>Итого КЛ</t>
  </si>
  <si>
    <t>Воздушные линии 6-10 кВ.</t>
  </si>
  <si>
    <t>Воздушные линии до 1кВ.</t>
  </si>
  <si>
    <t>Итого ВЛ</t>
  </si>
  <si>
    <t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</si>
  <si>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№</t>
  </si>
  <si>
    <t>Питающий
центр</t>
  </si>
  <si>
    <t>точка поставки</t>
  </si>
  <si>
    <t>Максимальная согласованная мощность</t>
  </si>
  <si>
    <t>невостребованная мощность кВт</t>
  </si>
  <si>
    <r>
      <t xml:space="preserve">3.2.  Мероприятия, выполненные сетевой организацией в целях совершенствования деятельности по тех.присоединению в отчетном периоде, </t>
    </r>
    <r>
      <rPr>
        <b/>
        <sz val="11"/>
        <color theme="1"/>
        <rFont val="Calibri"/>
        <family val="2"/>
        <charset val="204"/>
        <scheme val="minor"/>
      </rPr>
      <t>заполняется в произвольной форме.</t>
    </r>
  </si>
  <si>
    <t>Показатель качества оказания услуг по передаче электрической энергии (отношение общего числа зарегистриро-ванных случаев нарушения качества электрической энергии по вине сетевой организации кмаксимальному количеству потребителей, обслуживаемых такой структурной единицей сетевой организации в отчетном периоде)</t>
  </si>
  <si>
    <t>Показатель средней продолжительности прекращений передачи электрической энергии, П (ПSAIDI)2</t>
  </si>
  <si>
    <t>Показатель средней частоты прекращений передачи электрической энергии, П (ПSAIFI)2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</si>
  <si>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П  (ПSAIDI, план)2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</si>
  <si>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П  (ПSAIFI, план)2</t>
  </si>
  <si>
    <t>Уровень надёжности</t>
  </si>
  <si>
    <r>
      <t xml:space="preserve"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тех.присоединение) для осуществления тех.присоединения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</t>
    </r>
    <r>
      <rPr>
        <b/>
        <sz val="11"/>
        <color indexed="8"/>
        <rFont val="Calibri"/>
        <family val="2"/>
        <charset val="204"/>
      </rPr>
      <t>заполняется в произвольной форме.</t>
    </r>
  </si>
  <si>
    <t>ЦРП яч. № 1</t>
  </si>
  <si>
    <t>"ТП -34 -к резерв"</t>
  </si>
  <si>
    <t>ЦРП яч. № 2</t>
  </si>
  <si>
    <t>"ТП - 31 - к"</t>
  </si>
  <si>
    <t>ЦРП яч. № 4</t>
  </si>
  <si>
    <t xml:space="preserve">"ТП - 8 - к" </t>
  </si>
  <si>
    <t>ЦРП яч. № 5</t>
  </si>
  <si>
    <t>"ТП - 7 - к"</t>
  </si>
  <si>
    <t>ЦРП яч. № 8</t>
  </si>
  <si>
    <t>"РП- 6 - к"</t>
  </si>
  <si>
    <t>ЦРП яч. № 16</t>
  </si>
  <si>
    <t>"ТП - 20 -к"</t>
  </si>
  <si>
    <t>ЦРП яч. № 17</t>
  </si>
  <si>
    <t>"ТП - 4 - к"</t>
  </si>
  <si>
    <t xml:space="preserve">ЦРП яч. № 18 </t>
  </si>
  <si>
    <t>"котел. рез."</t>
  </si>
  <si>
    <t>ЦРП яч. № 19</t>
  </si>
  <si>
    <t>"РП - 5 - к"</t>
  </si>
  <si>
    <t>ЦРП яч. № 20</t>
  </si>
  <si>
    <t>"ТП - 23 - к"</t>
  </si>
  <si>
    <r>
      <rPr>
        <b/>
        <sz val="11"/>
        <color indexed="8"/>
        <rFont val="Calibri"/>
        <family val="2"/>
        <charset val="204"/>
      </rPr>
      <t>Примечание:</t>
    </r>
    <r>
      <rPr>
        <sz val="11"/>
        <color theme="1"/>
        <rFont val="Calibri"/>
        <family val="2"/>
        <charset val="204"/>
        <scheme val="minor"/>
      </rPr>
      <t xml:space="preserve"> В соответствии с Программой комплексного развития систем коммунальной инфраструктуры Миасского городского округа в разделе 5.4. 5.4. Программа инвестиционных проектов в электроснабжении, утвержденной Решением Собрания депутатов  МГО от 29.11.13г. №12.  Инвестиционной программой не предусмотренно увеличения невостребованной мощности.</t>
    </r>
  </si>
  <si>
    <t>ООО "МиассэЭнергоСтрой"</t>
  </si>
  <si>
    <t>пункт обслуживания</t>
  </si>
  <si>
    <t>г.Миасс, ул.Ак. Павлова,6 оф. 103</t>
  </si>
  <si>
    <t xml:space="preserve">пн.-пт.: 8.00-17.00     12.00-13.00 обеденный перерыв               сб.вс.-выходной </t>
  </si>
  <si>
    <t>Услуга по передаче электрической энергии и обслуживание потребителей</t>
  </si>
  <si>
    <t>Среднее время на обслуживания потребителя</t>
  </si>
  <si>
    <t>Среднее время ожидания потребителем в очереди</t>
  </si>
  <si>
    <t>0 мин.</t>
  </si>
  <si>
    <t>Номер теле-фона, адрес электронной почты</t>
  </si>
  <si>
    <t>Офис обслуживания потребителей</t>
  </si>
  <si>
    <t>Адрес место-нахождения</t>
  </si>
  <si>
    <t>55-77-76, 8-800-500-97-48</t>
  </si>
  <si>
    <t>(3513) 55-77-76,                         8-800-500-97-48   mes74@mail.ru</t>
  </si>
  <si>
    <t>«Программа энергосбережения и повышения энергетической эффективности ООО "МЭС"  на 2016  год и на период до 2020 года»</t>
  </si>
  <si>
    <t>ТП-331</t>
  </si>
  <si>
    <t>ПС Тальковая ф.Колония</t>
  </si>
  <si>
    <t>ПС ЛПДС Ленинск</t>
  </si>
  <si>
    <t>ПС  35/6 Хребет- тяга</t>
  </si>
  <si>
    <t>ТП-499 П</t>
  </si>
  <si>
    <t>ПС Насосная ВЛ-6 Устиново отпайка 6  Косачева</t>
  </si>
  <si>
    <t xml:space="preserve">ПС Миассзоло ф.Атлян </t>
  </si>
  <si>
    <t>ТСО- ООО "МиассЭнергоСтрой" за 2016 г.</t>
  </si>
  <si>
    <t>"ТП -34 -к основ</t>
  </si>
  <si>
    <t>Школа основная</t>
  </si>
  <si>
    <t>Школа резерв</t>
  </si>
  <si>
    <t>ТП-1</t>
  </si>
  <si>
    <t>КТПн- пос Новый</t>
  </si>
  <si>
    <t xml:space="preserve">ТП-3 </t>
  </si>
  <si>
    <t>ТП-2</t>
  </si>
  <si>
    <t>2016 текущий год</t>
  </si>
  <si>
    <t>3.5.Стоимость технологического присоединения к электрическим сетям сетевой за 2016г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</si>
  <si>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 за 2016 год</t>
  </si>
  <si>
    <t>Технологические присоединения в 2016г.,  были максимальной мощностью не привышающей 15 кВт включительно,третьей категории надежности ,в размере 550 рублей за технологическое присоединение</t>
  </si>
  <si>
    <t xml:space="preserve">  </t>
  </si>
  <si>
    <t>ТСО -ООО "МиассЭнергоСтрой" за 2016 год</t>
  </si>
  <si>
    <t>ТСО -  ООО "МиассЭнергоСтрой", Факт 2016г.</t>
  </si>
  <si>
    <t>прочее (качество обслуживания)</t>
  </si>
  <si>
    <t>Количество потреби-телей, обратив-шихся очно в отчетном периоде</t>
  </si>
  <si>
    <t>10 мин.</t>
  </si>
  <si>
    <t>г.Миасс, ул.Ак. Павлова,6 оф. 102 А</t>
  </si>
  <si>
    <t>3.3.  Прочая информация, которую сетевая организация считает целесообразной для включения в отчет, касающаяся предоставления услуг по тех.присоединению, заполняется в произвольной форме.</t>
  </si>
  <si>
    <t>Прочая информация отсутствует.</t>
  </si>
  <si>
    <t>4.</t>
  </si>
  <si>
    <t>Информация о качестве обслуживания по технологическому присоединению</t>
  </si>
  <si>
    <t>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</si>
  <si>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4.1</t>
  </si>
  <si>
    <t>4.4.</t>
  </si>
  <si>
    <t>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</si>
  <si>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Оказание услуг по передаче электрической энергии</t>
  </si>
  <si>
    <t>4.5.</t>
  </si>
  <si>
    <t>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</si>
  <si>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4.6.</t>
  </si>
  <si>
    <t>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 (Собрание законодательства Российской Федерации, 2000, N 2, ст. 161; N 19, ст. 2023; 2001, N 1, ст. 2; N 33, ст. 3427; N 53, ст. 5030; 2002, N 30, ст. 3033; N 48, ст. 4743; N 52, ст. 5132; 2003, N 19, ст. 1750; 2004, N 19, ст. 1837; N 25, ст. 2480; N 27, ст. 2711; N 35, ст. 3607; N 52, ст. 5038; 2005, N 1, ст. 25; N 19, ст. 1748; N 52, ст. 5576; 2007, N 43, ст. 5084; 2008, N 9, ст. 817; N 29, ст. 3410; N 30, ст. 3609; N 40, ст. 4501; N 52, ст. 6224; 2009, N 18, ст. 2152; N 26, ст. 3133; N 29, ст. 3623; N 30, ст. 3739; N 51, ст. 6148; N 52, ст. 6403; 2010, N 19, ст. 2287; N 27, ст. 3433; N 30, ст. 3991; N 31, ст. 4206; N 50, ст. 6609; 2011, N 45, ст. 6337; N 47, ст. 6608; 2012, N 43, ст. 5782; 2013, N 14, ст. 1654; N 19, ст. 2331; N 27, ст. 3477; N 48, ст. 6165; 2014, N 23, ст. 2930; N 26, ст. 3406; N 52, ст. 7537; 2015, N 14, ст. 2008),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 (Ведомости Съезда народных депутатов РСФСР и Верховного Совета РСФСР, 1991, N 21, ст. 699; Ведомости Съезда народных депутатов Российской Федерации и Верховного Совета Российской Федерации, 1992, N 32, ст. 1861; Собрание законодательства Российской Федерации, 1995, N 48, ст. 4561; 1996, N 51, ст. 5680; 1997, N 47, ст. 5341; 1998, N 48, ст. 5850; 1999, N 16, ст. 1937; N 28, ст. 3460; 2000, N 33, ст. 3348; 2001, N 1, ст. 2; N 7, ст. 610; N 33, ст. 3413; 2002, N 30, ст. 3033; N 50, ст. 4929; N 53, ст. 5030; 2002, N 52, ст. 5132; 2003, N 43, ст. 4108; N 52, ст. 5038; 2004, N 18, ст. 1689; N 35, ст. 3607; 2006, N 6, ст. 637; N 30, ст. 3288; N 50, ст. 5285; 2007, N 46, ст. 5554; 2008, N 9, ст. 817; N 29, ст. 3410; N 30, ст. 3616; N 52, ст. 6224; N 52, ст. 6236; 2009, N 18, ст. 2152; N 30, ст. 3739; 2011, N 23, ст. 3270; N 29, ст. 4297; N 47, ст. 6608; N 49, ст. 7024; 2012, N 26, ст. 3446; N 53, ст. 7654; 2013, N 19, ст. 2331; N 27, ст. 3443; N 27, ст. 3446; N 27, ст. 3477; N 51, ст. 6693; 2014, N 26, ст. 3406; N 30, ст. 4217; N 40, ст. 5322; N 52, ст. 7539; 2015, N 14, ст. 2008).</t>
  </si>
  <si>
    <t>Обслуживаются вне очереди: пенсионеры, инвалиды, многодетные семьи, участники ВОВ и боевых действий на территории других государств, матери-одиночки, участники ликвидации аварии на Чернобыльской АЭС и приравненные к ним категории граждан</t>
  </si>
  <si>
    <t>4.7.</t>
  </si>
  <si>
    <t>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</t>
  </si>
  <si>
    <t>4.8.</t>
  </si>
  <si>
    <t>Мероприятия, выполняемые сетевой организацией в целях повышения качества обслуживания потребителей.</t>
  </si>
  <si>
    <t>4.9. Информация по обращениям потребителей.</t>
  </si>
  <si>
    <t>N п.п.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</si>
  <si>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</si>
  <si>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</si>
  <si>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</si>
  <si>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</si>
  <si>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</si>
  <si>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</si>
  <si>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</si>
  <si>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</si>
  <si>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</si>
  <si>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</si>
  <si>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</si>
  <si>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</si>
  <si>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</si>
  <si>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 (1.1)</t>
  </si>
  <si>
    <t>Осуществление технологического присоединения (1.2)</t>
  </si>
  <si>
    <t>Коммерческий учет электрической энергии (1.3)</t>
  </si>
  <si>
    <t>Качество обслуживания потребителей (1.4)</t>
  </si>
  <si>
    <t>Техническое обслуживание электросетевых объектов 1.5)</t>
  </si>
  <si>
    <t>Прочее (1.6)</t>
  </si>
  <si>
    <t>Качество услуг по передаче электрической энергии ( 2.1.1)</t>
  </si>
  <si>
    <t>Качество электрической энергии (2.1.2)</t>
  </si>
  <si>
    <t>Осуществление технологического присоединения (2.2)</t>
  </si>
  <si>
    <t>Коммерческий учет электрической энергии (2.3)</t>
  </si>
  <si>
    <t>Качество обслуживания потребителей (2.4)</t>
  </si>
  <si>
    <t>Техническое обслуживание электросетевых объектов (2.5)</t>
  </si>
  <si>
    <t>Прочее (2.6)</t>
  </si>
  <si>
    <t>По технологическому присоединению (3.1)</t>
  </si>
  <si>
    <t>Заключение договора на оказание услуг по передаче электроэнергии (3.2)</t>
  </si>
  <si>
    <t>Организация коммерческого учета электроэнергии (3.3)</t>
  </si>
  <si>
    <t>Прочее (3.4)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</si>
  <si>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</si>
  <si>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</si>
  <si>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</si>
  <si>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</si>
  <si>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</si>
  <si>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Итого:</t>
  </si>
  <si>
    <t>по ООО "МиассЭнергоСтрой"  за 2016г.</t>
  </si>
  <si>
    <t>ООО "МиассЭнергоСтрой" за 2016 год</t>
  </si>
  <si>
    <t>В рамках исполнения Единых стандартов качества обслуживания потребителей по результатам опросов потребителей в отслеживания потребителей по результатам опросов потребителей в сетевой организации ООО "МиассЭнергоСтрой" г. Миасс не выявлено неудовлетворительных мнений потребителей о качестве  обслуживания</t>
  </si>
  <si>
    <t>1) Анализ потребностей и ожиданий клиентов посредством обработки обращений потребителей; </t>
  </si>
  <si>
    <t>2)реагирование на жалобы и обращения, обеспечение «обратной связи»; </t>
  </si>
  <si>
    <t>3)оценка степени удовлетворенности качеством услуг и обслуживания; </t>
  </si>
  <si>
    <t>4) осуществление мониторинга и контроля над обслуживанием потребителей; </t>
  </si>
  <si>
    <t>5)сокращение сроков обработки и выполнения необходимых мероприятий по обращениям заявителей; </t>
  </si>
  <si>
    <t>Прочие платные услуги :</t>
  </si>
  <si>
    <t>1. Обслуживание электрических сетей и оборудования;</t>
  </si>
  <si>
    <t>2. Строительство и ремонт кабельных и воздушных линий электропередач;</t>
  </si>
  <si>
    <t>Отсутствуют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</si>
</sst>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"/>
    <numFmt numFmtId="166" formatCode="0.0"/>
    <numFmt numFmtId="167" formatCode="0.00000"/>
  </numFmts>
  <fonts count="3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2D2D2D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1"/>
      <color rgb="FF2D2D2D"/>
      <name val="Times New Roman"/>
      <family val="1"/>
      <charset val="204"/>
    </font>
    <font>
      <b/>
      <sz val="15.5"/>
      <color rgb="FF242424"/>
      <name val="Arial"/>
      <family val="2"/>
      <charset val="204"/>
    </font>
    <font>
      <b/>
      <sz val="12"/>
      <color rgb="FF2D2D2D"/>
      <name val="Arial"/>
      <family val="2"/>
      <charset val="204"/>
    </font>
    <font>
      <b/>
      <sz val="11"/>
      <color rgb="FF2D2D2D"/>
      <name val="Arial"/>
      <family val="2"/>
      <charset val="204"/>
    </font>
    <font>
      <sz val="5.5"/>
      <color rgb="FF2D2D2D"/>
      <name val="Arial"/>
      <family val="2"/>
      <charset val="204"/>
    </font>
    <font>
      <sz val="14"/>
      <color rgb="FF2D2D2D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ourier New"/>
      <family val="3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i/>
      <sz val="11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Courier New"/>
      <family val="3"/>
      <charset val="204"/>
    </font>
    <font>
      <sz val="8"/>
      <name val="Courier New"/>
      <family val="3"/>
      <charset val="204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 indent="1"/>
    </xf>
    <xf numFmtId="0" fontId="4" fillId="0" borderId="7" xfId="0" applyFont="1" applyBorder="1" applyAlignment="1">
      <alignment vertical="top" wrapText="1" indent="1"/>
    </xf>
    <xf numFmtId="0" fontId="4" fillId="0" borderId="0" xfId="0" applyFont="1" applyBorder="1" applyAlignment="1">
      <alignment vertical="top" wrapText="1" indent="1"/>
    </xf>
    <xf numFmtId="0" fontId="4" fillId="0" borderId="0" xfId="0" applyFont="1" applyBorder="1"/>
    <xf numFmtId="0" fontId="5" fillId="0" borderId="0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 indent="1"/>
    </xf>
    <xf numFmtId="0" fontId="6" fillId="0" borderId="7" xfId="0" applyFont="1" applyBorder="1" applyAlignment="1">
      <alignment horizontal="left" vertical="top" wrapText="1" inden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 indent="1"/>
    </xf>
    <xf numFmtId="0" fontId="7" fillId="0" borderId="8" xfId="0" applyFont="1" applyBorder="1" applyAlignment="1">
      <alignment horizontal="left" vertical="top" wrapText="1" indent="1"/>
    </xf>
    <xf numFmtId="16" fontId="7" fillId="0" borderId="5" xfId="0" applyNumberFormat="1" applyFont="1" applyBorder="1" applyAlignment="1">
      <alignment horizontal="left" vertical="top" wrapText="1" indent="1"/>
    </xf>
    <xf numFmtId="0" fontId="0" fillId="0" borderId="7" xfId="0" applyFont="1" applyBorder="1" applyAlignment="1">
      <alignment vertical="top" wrapText="1" indent="1"/>
    </xf>
    <xf numFmtId="0" fontId="7" fillId="0" borderId="7" xfId="0" applyFont="1" applyBorder="1" applyAlignment="1">
      <alignment horizontal="left" vertical="top" wrapText="1" indent="1"/>
    </xf>
    <xf numFmtId="0" fontId="7" fillId="0" borderId="5" xfId="0" applyFont="1" applyBorder="1" applyAlignment="1">
      <alignment horizontal="left" vertical="top" wrapText="1" indent="1"/>
    </xf>
    <xf numFmtId="16" fontId="7" fillId="0" borderId="10" xfId="0" applyNumberFormat="1" applyFont="1" applyBorder="1" applyAlignment="1">
      <alignment horizontal="left" vertical="top" wrapText="1" indent="1"/>
    </xf>
    <xf numFmtId="0" fontId="7" fillId="0" borderId="3" xfId="0" applyFont="1" applyBorder="1" applyAlignment="1">
      <alignment horizontal="left" vertical="top" wrapText="1" indent="1"/>
    </xf>
    <xf numFmtId="0" fontId="0" fillId="0" borderId="3" xfId="0" applyFont="1" applyBorder="1" applyAlignment="1">
      <alignment vertical="top" wrapText="1" indent="1"/>
    </xf>
    <xf numFmtId="0" fontId="7" fillId="0" borderId="10" xfId="0" applyFont="1" applyBorder="1" applyAlignment="1">
      <alignment horizontal="left" vertical="top" wrapText="1" indent="1"/>
    </xf>
    <xf numFmtId="0" fontId="3" fillId="0" borderId="0" xfId="0" applyFont="1" applyAlignment="1">
      <alignment vertical="top" wrapText="1"/>
    </xf>
    <xf numFmtId="0" fontId="3" fillId="0" borderId="6" xfId="0" applyFont="1" applyBorder="1" applyAlignment="1">
      <alignment vertical="top" wrapText="1" indent="1"/>
    </xf>
    <xf numFmtId="0" fontId="3" fillId="0" borderId="8" xfId="0" applyFont="1" applyBorder="1" applyAlignment="1">
      <alignment vertical="top" wrapText="1" indent="1"/>
    </xf>
    <xf numFmtId="0" fontId="6" fillId="0" borderId="8" xfId="0" applyFont="1" applyBorder="1" applyAlignment="1">
      <alignment horizontal="center" vertical="top" wrapText="1"/>
    </xf>
    <xf numFmtId="16" fontId="6" fillId="0" borderId="5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 indent="1"/>
    </xf>
    <xf numFmtId="0" fontId="5" fillId="0" borderId="8" xfId="0" applyFont="1" applyBorder="1" applyAlignment="1">
      <alignment horizontal="center" vertical="top" wrapText="1"/>
    </xf>
    <xf numFmtId="16" fontId="5" fillId="0" borderId="5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 indent="1"/>
    </xf>
    <xf numFmtId="0" fontId="6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 indent="1"/>
    </xf>
    <xf numFmtId="0" fontId="6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 indent="1"/>
    </xf>
    <xf numFmtId="0" fontId="4" fillId="0" borderId="5" xfId="0" applyFont="1" applyBorder="1" applyAlignment="1">
      <alignment vertical="top" wrapText="1" inden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5" fillId="0" borderId="1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1" fillId="0" borderId="0" xfId="0" applyFont="1"/>
    <xf numFmtId="0" fontId="7" fillId="0" borderId="10" xfId="0" applyFont="1" applyBorder="1" applyAlignment="1">
      <alignment horizontal="center" vertical="top" wrapText="1"/>
    </xf>
    <xf numFmtId="0" fontId="0" fillId="0" borderId="10" xfId="0" applyFont="1" applyBorder="1" applyAlignment="1">
      <alignment vertical="top" wrapText="1" indent="1"/>
    </xf>
    <xf numFmtId="0" fontId="7" fillId="0" borderId="3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 indent="1"/>
    </xf>
    <xf numFmtId="0" fontId="2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13" fillId="0" borderId="0" xfId="0" applyFont="1" applyFill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justify"/>
    </xf>
    <xf numFmtId="0" fontId="0" fillId="0" borderId="14" xfId="0" applyBorder="1" applyAlignment="1">
      <alignment horizontal="justify"/>
    </xf>
    <xf numFmtId="0" fontId="0" fillId="0" borderId="14" xfId="0" applyBorder="1"/>
    <xf numFmtId="0" fontId="0" fillId="0" borderId="15" xfId="0" applyBorder="1" applyAlignment="1">
      <alignment horizontal="justify"/>
    </xf>
    <xf numFmtId="0" fontId="0" fillId="0" borderId="15" xfId="0" applyBorder="1" applyAlignment="1">
      <alignment horizontal="right"/>
    </xf>
    <xf numFmtId="0" fontId="16" fillId="0" borderId="15" xfId="0" applyFont="1" applyFill="1" applyBorder="1" applyAlignment="1">
      <alignment horizontal="right" wrapText="1"/>
    </xf>
    <xf numFmtId="0" fontId="0" fillId="0" borderId="15" xfId="0" applyBorder="1" applyAlignment="1">
      <alignment wrapText="1"/>
    </xf>
    <xf numFmtId="0" fontId="17" fillId="0" borderId="14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wrapText="1"/>
    </xf>
    <xf numFmtId="2" fontId="0" fillId="0" borderId="1" xfId="0" applyNumberFormat="1" applyFont="1" applyBorder="1" applyAlignment="1">
      <alignment vertical="top" wrapText="1" indent="1"/>
    </xf>
    <xf numFmtId="0" fontId="0" fillId="0" borderId="10" xfId="0" applyBorder="1" applyAlignment="1">
      <alignment vertical="top" wrapText="1" indent="1"/>
    </xf>
    <xf numFmtId="0" fontId="0" fillId="0" borderId="0" xfId="0" applyAlignment="1">
      <alignment horizontal="left" wrapText="1"/>
    </xf>
    <xf numFmtId="0" fontId="0" fillId="0" borderId="14" xfId="0" applyBorder="1" applyAlignment="1">
      <alignment horizontal="center" wrapText="1"/>
    </xf>
    <xf numFmtId="0" fontId="0" fillId="3" borderId="14" xfId="0" applyFill="1" applyBorder="1"/>
    <xf numFmtId="0" fontId="21" fillId="0" borderId="0" xfId="0" applyFont="1"/>
    <xf numFmtId="0" fontId="18" fillId="2" borderId="14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0" fillId="0" borderId="0" xfId="0" applyBorder="1"/>
    <xf numFmtId="0" fontId="22" fillId="0" borderId="18" xfId="0" applyFont="1" applyBorder="1" applyAlignment="1">
      <alignment vertical="top" wrapText="1" indent="1"/>
    </xf>
    <xf numFmtId="164" fontId="0" fillId="0" borderId="1" xfId="0" applyNumberFormat="1" applyFont="1" applyBorder="1" applyAlignment="1">
      <alignment vertical="top" wrapText="1" indent="1"/>
    </xf>
    <xf numFmtId="2" fontId="0" fillId="0" borderId="10" xfId="0" applyNumberFormat="1" applyFont="1" applyBorder="1" applyAlignment="1">
      <alignment vertical="top" wrapText="1" indent="1"/>
    </xf>
    <xf numFmtId="0" fontId="4" fillId="0" borderId="5" xfId="0" applyFont="1" applyBorder="1" applyAlignment="1">
      <alignment vertical="top" wrapText="1" indent="1"/>
    </xf>
    <xf numFmtId="0" fontId="0" fillId="2" borderId="14" xfId="0" applyFill="1" applyBorder="1"/>
    <xf numFmtId="10" fontId="0" fillId="2" borderId="14" xfId="0" applyNumberFormat="1" applyFill="1" applyBorder="1"/>
    <xf numFmtId="2" fontId="0" fillId="2" borderId="14" xfId="0" applyNumberFormat="1" applyFill="1" applyBorder="1"/>
    <xf numFmtId="0" fontId="7" fillId="0" borderId="6" xfId="0" applyFont="1" applyBorder="1" applyAlignment="1">
      <alignment horizontal="left" vertical="top" wrapText="1" indent="1"/>
    </xf>
    <xf numFmtId="0" fontId="0" fillId="0" borderId="8" xfId="0" applyBorder="1" applyAlignment="1">
      <alignment vertical="top" wrapText="1" indent="1"/>
    </xf>
    <xf numFmtId="0" fontId="0" fillId="0" borderId="8" xfId="0" applyFont="1" applyBorder="1" applyAlignment="1">
      <alignment vertical="top" wrapText="1" indent="1"/>
    </xf>
    <xf numFmtId="164" fontId="0" fillId="0" borderId="8" xfId="0" applyNumberFormat="1" applyFont="1" applyBorder="1" applyAlignment="1">
      <alignment vertical="top" wrapText="1" indent="1"/>
    </xf>
    <xf numFmtId="0" fontId="0" fillId="0" borderId="0" xfId="0" applyBorder="1" applyAlignment="1">
      <alignment horizontal="left"/>
    </xf>
    <xf numFmtId="164" fontId="0" fillId="0" borderId="0" xfId="0" applyNumberFormat="1" applyFont="1" applyBorder="1" applyAlignment="1">
      <alignment vertical="top" wrapText="1" indent="1"/>
    </xf>
    <xf numFmtId="0" fontId="0" fillId="0" borderId="15" xfId="0" applyBorder="1"/>
    <xf numFmtId="164" fontId="0" fillId="0" borderId="10" xfId="0" applyNumberFormat="1" applyFont="1" applyBorder="1" applyAlignment="1">
      <alignment vertical="top" wrapText="1" indent="1"/>
    </xf>
    <xf numFmtId="0" fontId="4" fillId="0" borderId="5" xfId="0" applyFont="1" applyBorder="1" applyAlignment="1">
      <alignment vertical="top" wrapText="1" indent="1"/>
    </xf>
    <xf numFmtId="0" fontId="18" fillId="2" borderId="22" xfId="0" applyFont="1" applyFill="1" applyBorder="1" applyAlignment="1">
      <alignment horizontal="center" wrapText="1"/>
    </xf>
    <xf numFmtId="16" fontId="5" fillId="0" borderId="13" xfId="0" applyNumberFormat="1" applyFont="1" applyBorder="1" applyAlignment="1">
      <alignment horizontal="center" vertical="top" wrapText="1"/>
    </xf>
    <xf numFmtId="0" fontId="7" fillId="0" borderId="24" xfId="0" applyFont="1" applyBorder="1" applyAlignment="1">
      <alignment horizontal="left" vertical="top" wrapText="1" indent="1"/>
    </xf>
    <xf numFmtId="0" fontId="4" fillId="0" borderId="14" xfId="0" applyFont="1" applyBorder="1" applyAlignment="1">
      <alignment vertical="top" wrapText="1" indent="1"/>
    </xf>
    <xf numFmtId="0" fontId="5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 indent="1"/>
    </xf>
    <xf numFmtId="16" fontId="5" fillId="0" borderId="14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165" fontId="0" fillId="0" borderId="1" xfId="0" applyNumberFormat="1" applyFont="1" applyBorder="1" applyAlignment="1">
      <alignment vertical="top" wrapText="1" indent="1"/>
    </xf>
    <xf numFmtId="0" fontId="4" fillId="0" borderId="14" xfId="0" applyFont="1" applyFill="1" applyBorder="1" applyAlignment="1">
      <alignment horizontal="center" vertical="top" wrapText="1"/>
    </xf>
    <xf numFmtId="164" fontId="0" fillId="2" borderId="14" xfId="0" applyNumberFormat="1" applyFill="1" applyBorder="1"/>
    <xf numFmtId="2" fontId="4" fillId="0" borderId="7" xfId="0" applyNumberFormat="1" applyFont="1" applyBorder="1" applyAlignment="1">
      <alignment vertical="top" wrapText="1" indent="1"/>
    </xf>
    <xf numFmtId="166" fontId="4" fillId="0" borderId="7" xfId="0" applyNumberFormat="1" applyFont="1" applyBorder="1" applyAlignment="1">
      <alignment vertical="top" wrapText="1" indent="1"/>
    </xf>
    <xf numFmtId="0" fontId="7" fillId="0" borderId="10" xfId="0" applyFont="1" applyFill="1" applyBorder="1" applyAlignment="1">
      <alignment horizontal="left" vertical="top" wrapText="1" indent="1"/>
    </xf>
    <xf numFmtId="0" fontId="4" fillId="0" borderId="7" xfId="0" applyFont="1" applyFill="1" applyBorder="1" applyAlignment="1">
      <alignment vertical="top" wrapText="1" indent="1"/>
    </xf>
    <xf numFmtId="0" fontId="5" fillId="0" borderId="25" xfId="0" applyFont="1" applyBorder="1" applyAlignment="1">
      <alignment horizontal="center" vertical="top" wrapText="1"/>
    </xf>
    <xf numFmtId="0" fontId="3" fillId="0" borderId="27" xfId="0" applyFont="1" applyBorder="1" applyAlignment="1">
      <alignment vertical="top" wrapText="1" indent="1"/>
    </xf>
    <xf numFmtId="0" fontId="3" fillId="0" borderId="27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Font="1" applyBorder="1" applyAlignment="1">
      <alignment vertical="top" wrapText="1" indent="1"/>
    </xf>
    <xf numFmtId="164" fontId="0" fillId="0" borderId="12" xfId="0" applyNumberFormat="1" applyFont="1" applyBorder="1" applyAlignment="1">
      <alignment vertical="top" wrapText="1" indent="1"/>
    </xf>
    <xf numFmtId="0" fontId="0" fillId="0" borderId="4" xfId="0" applyFont="1" applyBorder="1" applyAlignment="1">
      <alignment vertical="top" wrapText="1" indent="1"/>
    </xf>
    <xf numFmtId="164" fontId="0" fillId="0" borderId="9" xfId="0" applyNumberFormat="1" applyFont="1" applyBorder="1" applyAlignment="1">
      <alignment vertical="top" wrapText="1" indent="1"/>
    </xf>
    <xf numFmtId="0" fontId="0" fillId="0" borderId="9" xfId="0" applyFont="1" applyBorder="1" applyAlignment="1">
      <alignment vertical="top" wrapText="1" indent="1"/>
    </xf>
    <xf numFmtId="165" fontId="0" fillId="0" borderId="29" xfId="0" applyNumberFormat="1" applyFont="1" applyBorder="1" applyAlignment="1">
      <alignment vertical="top" wrapText="1" indent="1"/>
    </xf>
    <xf numFmtId="2" fontId="0" fillId="0" borderId="29" xfId="0" applyNumberFormat="1" applyFont="1" applyBorder="1" applyAlignment="1">
      <alignment vertical="top" wrapText="1" indent="1"/>
    </xf>
    <xf numFmtId="0" fontId="0" fillId="0" borderId="29" xfId="0" applyFont="1" applyBorder="1" applyAlignment="1">
      <alignment vertical="top" wrapText="1" indent="1"/>
    </xf>
    <xf numFmtId="167" fontId="0" fillId="0" borderId="29" xfId="0" applyNumberFormat="1" applyFont="1" applyBorder="1" applyAlignment="1">
      <alignment vertical="top" wrapText="1" indent="1"/>
    </xf>
    <xf numFmtId="0" fontId="1" fillId="0" borderId="0" xfId="0" applyFont="1"/>
    <xf numFmtId="49" fontId="0" fillId="0" borderId="0" xfId="0" applyNumberFormat="1" applyAlignment="1">
      <alignment horizontal="right"/>
    </xf>
    <xf numFmtId="0" fontId="0" fillId="0" borderId="0" xfId="0" applyFill="1"/>
    <xf numFmtId="0" fontId="0" fillId="0" borderId="14" xfId="0" applyBorder="1" applyAlignment="1">
      <alignment horizontal="right"/>
    </xf>
    <xf numFmtId="0" fontId="0" fillId="0" borderId="14" xfId="0" applyFill="1" applyBorder="1"/>
    <xf numFmtId="0" fontId="0" fillId="0" borderId="14" xfId="0" applyBorder="1" applyAlignment="1">
      <alignment horizontal="center" vertical="center"/>
    </xf>
    <xf numFmtId="0" fontId="0" fillId="0" borderId="22" xfId="0" applyBorder="1"/>
    <xf numFmtId="0" fontId="24" fillId="0" borderId="30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4" fillId="0" borderId="34" xfId="0" applyFont="1" applyBorder="1"/>
    <xf numFmtId="0" fontId="0" fillId="0" borderId="35" xfId="0" applyBorder="1"/>
    <xf numFmtId="0" fontId="0" fillId="0" borderId="23" xfId="0" applyBorder="1"/>
    <xf numFmtId="0" fontId="24" fillId="0" borderId="36" xfId="0" applyFont="1" applyBorder="1"/>
    <xf numFmtId="0" fontId="0" fillId="0" borderId="37" xfId="0" applyBorder="1"/>
    <xf numFmtId="0" fontId="0" fillId="0" borderId="38" xfId="0" applyBorder="1"/>
    <xf numFmtId="0" fontId="25" fillId="0" borderId="44" xfId="0" applyFont="1" applyFill="1" applyBorder="1" applyAlignment="1">
      <alignment horizontal="center" vertical="top" wrapText="1"/>
    </xf>
    <xf numFmtId="0" fontId="25" fillId="0" borderId="44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14" fontId="0" fillId="2" borderId="23" xfId="0" applyNumberFormat="1" applyFont="1" applyFill="1" applyBorder="1" applyAlignment="1">
      <alignment horizontal="center" vertical="top"/>
    </xf>
    <xf numFmtId="0" fontId="0" fillId="0" borderId="23" xfId="0" applyFont="1" applyBorder="1" applyAlignment="1">
      <alignment horizontal="center" vertical="top" wrapText="1"/>
    </xf>
    <xf numFmtId="0" fontId="0" fillId="0" borderId="23" xfId="0" applyFont="1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/>
    </xf>
    <xf numFmtId="0" fontId="0" fillId="0" borderId="14" xfId="0" applyFont="1" applyBorder="1" applyAlignment="1">
      <alignment horizontal="center" vertical="top" wrapText="1"/>
    </xf>
    <xf numFmtId="14" fontId="0" fillId="2" borderId="14" xfId="0" applyNumberFormat="1" applyFont="1" applyFill="1" applyBorder="1" applyAlignment="1">
      <alignment horizontal="center" vertical="top"/>
    </xf>
    <xf numFmtId="0" fontId="0" fillId="0" borderId="14" xfId="0" applyFont="1" applyFill="1" applyBorder="1" applyAlignment="1">
      <alignment horizontal="center" vertical="top" wrapText="1"/>
    </xf>
    <xf numFmtId="0" fontId="1" fillId="4" borderId="14" xfId="0" applyFont="1" applyFill="1" applyBorder="1"/>
    <xf numFmtId="0" fontId="27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center" wrapText="1"/>
    </xf>
    <xf numFmtId="0" fontId="0" fillId="0" borderId="39" xfId="0" applyBorder="1" applyAlignment="1">
      <alignment horizontal="center" vertical="top" wrapText="1"/>
    </xf>
    <xf numFmtId="0" fontId="7" fillId="0" borderId="45" xfId="0" applyFont="1" applyBorder="1" applyAlignment="1">
      <alignment horizontal="left" vertical="top" wrapText="1" indent="1"/>
    </xf>
    <xf numFmtId="0" fontId="30" fillId="0" borderId="0" xfId="0" applyFont="1"/>
    <xf numFmtId="0" fontId="0" fillId="0" borderId="46" xfId="0" applyBorder="1" applyAlignment="1">
      <alignment horizontal="center" vertical="top" wrapText="1"/>
    </xf>
    <xf numFmtId="0" fontId="0" fillId="0" borderId="46" xfId="0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 wrapText="1"/>
    </xf>
    <xf numFmtId="14" fontId="0" fillId="0" borderId="14" xfId="0" applyNumberFormat="1" applyBorder="1" applyAlignment="1">
      <alignment horizontal="center" vertical="top" wrapText="1"/>
    </xf>
    <xf numFmtId="0" fontId="0" fillId="0" borderId="0" xfId="0" applyFill="1" applyBorder="1"/>
    <xf numFmtId="0" fontId="28" fillId="0" borderId="0" xfId="0" applyFont="1" applyBorder="1"/>
    <xf numFmtId="0" fontId="28" fillId="0" borderId="0" xfId="0" applyFont="1" applyFill="1" applyBorder="1"/>
    <xf numFmtId="0" fontId="0" fillId="0" borderId="47" xfId="0" applyBorder="1" applyAlignment="1">
      <alignment horizontal="center" vertical="top" wrapText="1"/>
    </xf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5" fillId="0" borderId="1" xfId="0" applyFont="1" applyBorder="1" applyAlignment="1">
      <alignment horizontal="left" vertical="top" wrapText="1" indent="1"/>
    </xf>
    <xf numFmtId="0" fontId="5" fillId="0" borderId="6" xfId="0" applyFont="1" applyBorder="1" applyAlignment="1">
      <alignment horizontal="left" vertical="top" wrapText="1" indent="1"/>
    </xf>
    <xf numFmtId="0" fontId="4" fillId="0" borderId="1" xfId="0" applyFont="1" applyBorder="1" applyAlignment="1">
      <alignment vertical="top" wrapText="1" indent="1"/>
    </xf>
    <xf numFmtId="0" fontId="4" fillId="0" borderId="6" xfId="0" applyFont="1" applyBorder="1" applyAlignment="1">
      <alignment vertical="top" wrapText="1" indent="1"/>
    </xf>
    <xf numFmtId="0" fontId="5" fillId="0" borderId="9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 inden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" fontId="5" fillId="0" borderId="0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0" fillId="0" borderId="6" xfId="0" applyFont="1" applyBorder="1" applyAlignment="1">
      <alignment vertical="top" wrapText="1" indent="1"/>
    </xf>
    <xf numFmtId="0" fontId="0" fillId="0" borderId="5" xfId="0" applyFont="1" applyBorder="1" applyAlignment="1">
      <alignment vertical="top" wrapText="1" indent="1"/>
    </xf>
    <xf numFmtId="0" fontId="7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0" fillId="0" borderId="19" xfId="0" applyFill="1" applyBorder="1" applyAlignment="1">
      <alignment horizontal="left" wrapText="1"/>
    </xf>
    <xf numFmtId="0" fontId="0" fillId="0" borderId="20" xfId="0" applyFill="1" applyBorder="1" applyAlignment="1">
      <alignment horizontal="left" wrapText="1"/>
    </xf>
    <xf numFmtId="0" fontId="0" fillId="0" borderId="21" xfId="0" applyFill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vertical="top" wrapText="1" inden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5" fillId="0" borderId="6" xfId="0" applyFont="1" applyBorder="1" applyAlignment="1">
      <alignment horizontal="center" vertical="top" wrapText="1"/>
    </xf>
    <xf numFmtId="0" fontId="4" fillId="0" borderId="12" xfId="0" applyFont="1" applyBorder="1" applyAlignment="1">
      <alignment vertical="top" wrapText="1" indent="1"/>
    </xf>
    <xf numFmtId="0" fontId="4" fillId="0" borderId="11" xfId="0" applyFont="1" applyBorder="1" applyAlignment="1">
      <alignment vertical="top" wrapText="1" indent="1"/>
    </xf>
    <xf numFmtId="0" fontId="4" fillId="0" borderId="13" xfId="0" applyFont="1" applyBorder="1" applyAlignment="1">
      <alignment vertical="top" wrapText="1" indent="1"/>
    </xf>
    <xf numFmtId="0" fontId="29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0" fillId="0" borderId="15" xfId="0" applyFill="1" applyBorder="1" applyAlignment="1">
      <alignment horizontal="left" wrapText="1"/>
    </xf>
    <xf numFmtId="0" fontId="0" fillId="0" borderId="16" xfId="0" applyFill="1" applyBorder="1" applyAlignment="1">
      <alignment horizontal="left" wrapText="1"/>
    </xf>
    <xf numFmtId="0" fontId="0" fillId="0" borderId="17" xfId="0" applyFill="1" applyBorder="1" applyAlignment="1">
      <alignment horizontal="left" wrapText="1"/>
    </xf>
    <xf numFmtId="0" fontId="31" fillId="0" borderId="14" xfId="0" applyFont="1" applyBorder="1" applyAlignment="1">
      <alignment horizontal="left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31" fillId="0" borderId="14" xfId="0" applyFont="1" applyBorder="1" applyAlignment="1">
      <alignment horizontal="left"/>
    </xf>
    <xf numFmtId="0" fontId="1" fillId="0" borderId="14" xfId="0" applyFont="1" applyBorder="1" applyAlignment="1">
      <alignment horizontal="left" wrapText="1"/>
    </xf>
    <xf numFmtId="0" fontId="24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left" wrapText="1"/>
    </xf>
    <xf numFmtId="0" fontId="25" fillId="0" borderId="40" xfId="0" applyFont="1" applyBorder="1" applyAlignment="1">
      <alignment horizontal="center" vertical="top" wrapText="1"/>
    </xf>
    <xf numFmtId="0" fontId="25" fillId="0" borderId="41" xfId="0" applyFont="1" applyBorder="1" applyAlignment="1">
      <alignment horizontal="center" vertical="top" wrapText="1"/>
    </xf>
    <xf numFmtId="0" fontId="25" fillId="0" borderId="42" xfId="0" applyFont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39" xfId="0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</xdr:col>
      <xdr:colOff>342900</xdr:colOff>
      <xdr:row>8</xdr:row>
      <xdr:rowOff>28575</xdr:rowOff>
    </xdr:to>
    <xdr:sp macro="" textlink="">
      <xdr:nvSpPr>
        <xdr:cNvPr id="2052" name="AutoShape 4" descr="О Единых стандартах качества обслуживания сетевыми организациями потребителей услуг сетевых организаций (с изменениями на 6 апреля 2015 года)"/>
        <xdr:cNvSpPr>
          <a:spLocks noChangeAspect="1" noChangeArrowheads="1"/>
        </xdr:cNvSpPr>
      </xdr:nvSpPr>
      <xdr:spPr bwMode="auto">
        <a:xfrm>
          <a:off x="609600" y="1752600"/>
          <a:ext cx="342900" cy="228600"/>
        </a:xfrm>
        <a:prstGeom prst="rect">
          <a:avLst/>
        </a:prstGeom>
        <a:noFill/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333375</xdr:colOff>
      <xdr:row>14</xdr:row>
      <xdr:rowOff>28575</xdr:rowOff>
    </xdr:to>
    <xdr:sp macro="" textlink="">
      <xdr:nvSpPr>
        <xdr:cNvPr id="2051" name="AutoShape 3" descr="О Единых стандартах качества обслуживания сетевыми организациями потребителей услуг сетевых организаций (с изменениями на 6 апреля 2015 года)"/>
        <xdr:cNvSpPr>
          <a:spLocks noChangeAspect="1" noChangeArrowheads="1"/>
        </xdr:cNvSpPr>
      </xdr:nvSpPr>
      <xdr:spPr bwMode="auto">
        <a:xfrm>
          <a:off x="609600" y="3419475"/>
          <a:ext cx="333375" cy="228600"/>
        </a:xfrm>
        <a:prstGeom prst="rect">
          <a:avLst/>
        </a:prstGeom>
        <a:noFill/>
      </xdr:spPr>
    </xdr:sp>
    <xdr:clientData/>
  </xdr:twoCellAnchor>
  <xdr:twoCellAnchor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50" name="AutoShape 2" descr="О Единых стандартах качества обслуживания сетевыми организациями потребителей услуг сетевых организаций (с изменениями на 6 апреля 2015 года)"/>
        <xdr:cNvSpPr>
          <a:spLocks noChangeAspect="1" noChangeArrowheads="1"/>
        </xdr:cNvSpPr>
      </xdr:nvSpPr>
      <xdr:spPr bwMode="auto">
        <a:xfrm>
          <a:off x="609600" y="6800850"/>
          <a:ext cx="609600" cy="257175"/>
        </a:xfrm>
        <a:prstGeom prst="rect">
          <a:avLst/>
        </a:prstGeom>
        <a:noFill/>
      </xdr:spPr>
    </xdr:sp>
    <xdr:clientData/>
  </xdr:twoCellAnchor>
  <xdr:twoCellAnchor>
    <xdr:from>
      <xdr:col>1</xdr:col>
      <xdr:colOff>0</xdr:colOff>
      <xdr:row>20</xdr:row>
      <xdr:rowOff>0</xdr:rowOff>
    </xdr:from>
    <xdr:to>
      <xdr:col>1</xdr:col>
      <xdr:colOff>333375</xdr:colOff>
      <xdr:row>20</xdr:row>
      <xdr:rowOff>228600</xdr:rowOff>
    </xdr:to>
    <xdr:sp macro="" textlink="">
      <xdr:nvSpPr>
        <xdr:cNvPr id="2055" name="AutoShape 7" descr="О Единых стандартах качества обслуживания сетевыми организациями потребителей услуг сетевых организаций (с изменениями на 6 апреля 2015 года)"/>
        <xdr:cNvSpPr>
          <a:spLocks noChangeAspect="1" noChangeArrowheads="1"/>
        </xdr:cNvSpPr>
      </xdr:nvSpPr>
      <xdr:spPr bwMode="auto">
        <a:xfrm>
          <a:off x="790575" y="3181350"/>
          <a:ext cx="333375" cy="228600"/>
        </a:xfrm>
        <a:prstGeom prst="rect">
          <a:avLst/>
        </a:prstGeom>
        <a:noFill/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609600</xdr:colOff>
      <xdr:row>26</xdr:row>
      <xdr:rowOff>9525</xdr:rowOff>
    </xdr:to>
    <xdr:sp macro="" textlink="">
      <xdr:nvSpPr>
        <xdr:cNvPr id="2054" name="AutoShape 6" descr="О Единых стандартах качества обслуживания сетевыми организациями потребителей услуг сетевых организаций (с изменениями на 6 апреля 2015 года)"/>
        <xdr:cNvSpPr>
          <a:spLocks noChangeAspect="1" noChangeArrowheads="1"/>
        </xdr:cNvSpPr>
      </xdr:nvSpPr>
      <xdr:spPr bwMode="auto">
        <a:xfrm>
          <a:off x="790575" y="4705350"/>
          <a:ext cx="609600" cy="257175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31"/>
  <sheetViews>
    <sheetView topLeftCell="A16" workbookViewId="0">
      <selection activeCell="J27" sqref="J27"/>
    </sheetView>
  </sheetViews>
  <sheetFormatPr defaultRowHeight="15"/>
  <cols>
    <col min="1" max="1" width="59.42578125" customWidth="1"/>
    <col min="3" max="3" width="5.5703125" customWidth="1"/>
    <col min="4" max="4" width="7" customWidth="1"/>
  </cols>
  <sheetData>
    <row r="1" spans="1:9">
      <c r="B1" s="61"/>
      <c r="I1" s="62" t="s">
        <v>135</v>
      </c>
    </row>
    <row r="2" spans="1:9">
      <c r="B2" s="61"/>
      <c r="I2" s="62" t="s">
        <v>136</v>
      </c>
    </row>
    <row r="3" spans="1:9">
      <c r="B3" s="61"/>
      <c r="I3" s="62" t="s">
        <v>137</v>
      </c>
    </row>
    <row r="4" spans="1:9">
      <c r="B4" s="61"/>
      <c r="I4" s="62" t="s">
        <v>138</v>
      </c>
    </row>
    <row r="5" spans="1:9">
      <c r="B5" s="61"/>
      <c r="I5" s="62" t="s">
        <v>139</v>
      </c>
    </row>
    <row r="6" spans="1:9">
      <c r="A6" s="63"/>
    </row>
    <row r="7" spans="1:9" ht="26.25" customHeight="1">
      <c r="A7" s="175" t="s">
        <v>140</v>
      </c>
      <c r="B7" s="176"/>
      <c r="C7" s="176"/>
      <c r="D7" s="176"/>
      <c r="E7" s="176"/>
      <c r="F7" s="176"/>
      <c r="G7" s="176"/>
      <c r="H7" s="176"/>
      <c r="I7" s="176"/>
    </row>
    <row r="8" spans="1:9" ht="15.75">
      <c r="A8" s="177" t="s">
        <v>215</v>
      </c>
      <c r="B8" s="178"/>
      <c r="C8" s="178"/>
      <c r="D8" s="178"/>
      <c r="E8" s="178"/>
      <c r="F8" s="178"/>
      <c r="G8" s="178"/>
      <c r="H8" s="178"/>
      <c r="I8" s="178"/>
    </row>
    <row r="9" spans="1:9">
      <c r="A9" s="174"/>
      <c r="B9" s="175"/>
      <c r="C9" s="175"/>
      <c r="D9" s="175"/>
      <c r="E9" s="175"/>
    </row>
    <row r="10" spans="1:9" ht="45">
      <c r="A10" s="64"/>
      <c r="B10" s="65" t="s">
        <v>24</v>
      </c>
      <c r="C10" s="65" t="s">
        <v>141</v>
      </c>
      <c r="D10" s="65" t="s">
        <v>109</v>
      </c>
      <c r="E10" s="64" t="s">
        <v>171</v>
      </c>
      <c r="F10" s="65" t="s">
        <v>24</v>
      </c>
      <c r="G10" s="65" t="s">
        <v>141</v>
      </c>
      <c r="H10" s="65" t="s">
        <v>109</v>
      </c>
      <c r="I10" s="64" t="s">
        <v>171</v>
      </c>
    </row>
    <row r="11" spans="1:9">
      <c r="A11" s="66"/>
      <c r="B11" s="171">
        <v>2015</v>
      </c>
      <c r="C11" s="172"/>
      <c r="D11" s="173"/>
      <c r="E11" s="75"/>
      <c r="F11" s="171">
        <v>2016</v>
      </c>
      <c r="G11" s="172"/>
      <c r="H11" s="173"/>
      <c r="I11" s="75"/>
    </row>
    <row r="12" spans="1:9" ht="93" customHeight="1">
      <c r="A12" s="66" t="s">
        <v>142</v>
      </c>
      <c r="B12" s="65">
        <f>B13+B14</f>
        <v>443</v>
      </c>
      <c r="C12" s="65">
        <f>C13+C14</f>
        <v>29</v>
      </c>
      <c r="D12" s="65">
        <f>D13+D14</f>
        <v>414</v>
      </c>
      <c r="E12" s="65">
        <v>3</v>
      </c>
      <c r="F12" s="65">
        <f>F13+F14</f>
        <v>394</v>
      </c>
      <c r="G12" s="65">
        <f>G13+G14</f>
        <v>24</v>
      </c>
      <c r="H12" s="65">
        <f>H13+H14</f>
        <v>370</v>
      </c>
      <c r="I12" s="65">
        <v>3</v>
      </c>
    </row>
    <row r="13" spans="1:9">
      <c r="A13" s="67" t="s">
        <v>143</v>
      </c>
      <c r="B13" s="65">
        <f>C13+D13</f>
        <v>342</v>
      </c>
      <c r="C13" s="65">
        <v>0</v>
      </c>
      <c r="D13" s="65">
        <f>342</f>
        <v>342</v>
      </c>
      <c r="E13" s="65"/>
      <c r="F13" s="65">
        <f>G13+H13</f>
        <v>253</v>
      </c>
      <c r="G13" s="65">
        <v>1</v>
      </c>
      <c r="H13" s="65">
        <v>252</v>
      </c>
      <c r="I13" s="65"/>
    </row>
    <row r="14" spans="1:9">
      <c r="A14" s="67" t="s">
        <v>144</v>
      </c>
      <c r="B14" s="76">
        <f>C14+D14</f>
        <v>101</v>
      </c>
      <c r="C14" s="76">
        <f>25+4</f>
        <v>29</v>
      </c>
      <c r="D14" s="76">
        <f>46+26</f>
        <v>72</v>
      </c>
      <c r="E14" s="65">
        <v>3</v>
      </c>
      <c r="F14" s="76">
        <f>G14+H14</f>
        <v>141</v>
      </c>
      <c r="G14" s="76">
        <v>23</v>
      </c>
      <c r="H14" s="76">
        <v>118</v>
      </c>
      <c r="I14" s="65">
        <v>3</v>
      </c>
    </row>
    <row r="15" spans="1:9" ht="141.75" customHeight="1">
      <c r="A15" s="66" t="s">
        <v>145</v>
      </c>
      <c r="B15" s="65">
        <f>B16+B20</f>
        <v>565</v>
      </c>
      <c r="C15" s="65">
        <f>C16+C20</f>
        <v>43</v>
      </c>
      <c r="D15" s="65">
        <f>D16+D20</f>
        <v>522</v>
      </c>
      <c r="E15" s="65">
        <v>3</v>
      </c>
      <c r="F15" s="65">
        <f>F16+F20</f>
        <v>537</v>
      </c>
      <c r="G15" s="65">
        <f t="shared" ref="G15:H15" si="0">G16+G20</f>
        <v>63</v>
      </c>
      <c r="H15" s="65">
        <f t="shared" si="0"/>
        <v>474</v>
      </c>
      <c r="I15" s="65">
        <v>3</v>
      </c>
    </row>
    <row r="16" spans="1:9">
      <c r="A16" s="67" t="s">
        <v>146</v>
      </c>
      <c r="B16" s="65">
        <f>B17+B19</f>
        <v>436</v>
      </c>
      <c r="C16" s="65">
        <v>0</v>
      </c>
      <c r="D16" s="65">
        <f>D17+D19</f>
        <v>436</v>
      </c>
      <c r="E16" s="65">
        <v>3</v>
      </c>
      <c r="F16" s="65">
        <f>F17+F18+F19</f>
        <v>305</v>
      </c>
      <c r="G16" s="65">
        <f t="shared" ref="G16:H16" si="1">G17+G18+G19</f>
        <v>3</v>
      </c>
      <c r="H16" s="65">
        <f t="shared" si="1"/>
        <v>302</v>
      </c>
      <c r="I16" s="65">
        <v>3</v>
      </c>
    </row>
    <row r="17" spans="1:9">
      <c r="A17" s="67" t="s">
        <v>143</v>
      </c>
      <c r="B17" s="65">
        <v>39</v>
      </c>
      <c r="C17" s="65">
        <v>0</v>
      </c>
      <c r="D17" s="65">
        <v>39</v>
      </c>
      <c r="E17" s="65">
        <v>3</v>
      </c>
      <c r="F17" s="65">
        <f>G17+H17</f>
        <v>0</v>
      </c>
      <c r="G17" s="65">
        <v>0</v>
      </c>
      <c r="H17" s="65">
        <v>0</v>
      </c>
      <c r="I17" s="65">
        <v>3</v>
      </c>
    </row>
    <row r="18" spans="1:9">
      <c r="A18" s="67" t="s">
        <v>147</v>
      </c>
      <c r="B18" s="65">
        <f>C18+D18</f>
        <v>0</v>
      </c>
      <c r="C18" s="65">
        <v>0</v>
      </c>
      <c r="D18" s="65">
        <v>0</v>
      </c>
      <c r="E18" s="65">
        <v>0</v>
      </c>
      <c r="F18" s="65">
        <f>G18+H18</f>
        <v>305</v>
      </c>
      <c r="G18" s="65">
        <v>3</v>
      </c>
      <c r="H18" s="65">
        <v>302</v>
      </c>
      <c r="I18" s="65">
        <v>0</v>
      </c>
    </row>
    <row r="19" spans="1:9">
      <c r="A19" s="67" t="s">
        <v>148</v>
      </c>
      <c r="B19" s="65">
        <f>C19+D19</f>
        <v>397</v>
      </c>
      <c r="C19" s="65">
        <v>0</v>
      </c>
      <c r="D19" s="65">
        <f>34+363</f>
        <v>397</v>
      </c>
      <c r="E19" s="65">
        <v>3</v>
      </c>
      <c r="F19" s="65">
        <f>G19+H19</f>
        <v>0</v>
      </c>
      <c r="G19" s="65">
        <v>0</v>
      </c>
      <c r="H19" s="65">
        <v>0</v>
      </c>
      <c r="I19" s="65">
        <v>3</v>
      </c>
    </row>
    <row r="20" spans="1:9">
      <c r="A20" s="67" t="s">
        <v>144</v>
      </c>
      <c r="B20" s="65">
        <f>C20+D20</f>
        <v>129</v>
      </c>
      <c r="C20" s="65">
        <f>37+6</f>
        <v>43</v>
      </c>
      <c r="D20" s="65">
        <f>52+34</f>
        <v>86</v>
      </c>
      <c r="E20" s="65">
        <v>3</v>
      </c>
      <c r="F20" s="65">
        <f>G20+H20</f>
        <v>232</v>
      </c>
      <c r="G20" s="65">
        <v>60</v>
      </c>
      <c r="H20" s="65">
        <v>172</v>
      </c>
      <c r="I20" s="65">
        <v>3</v>
      </c>
    </row>
    <row r="21" spans="1:9">
      <c r="A21" s="67" t="s">
        <v>149</v>
      </c>
      <c r="B21" s="65">
        <f>C21+D21</f>
        <v>0</v>
      </c>
      <c r="C21" s="65"/>
      <c r="D21" s="65"/>
      <c r="E21" s="65"/>
      <c r="F21" s="65">
        <f>G21+H21</f>
        <v>0</v>
      </c>
      <c r="G21" s="65"/>
      <c r="H21" s="65"/>
      <c r="I21" s="65"/>
    </row>
    <row r="22" spans="1:9" ht="97.5" customHeight="1">
      <c r="A22" s="66" t="s">
        <v>150</v>
      </c>
      <c r="B22" s="85">
        <f>SUM(C22:D22)</f>
        <v>0</v>
      </c>
      <c r="C22" s="85"/>
      <c r="D22" s="65"/>
      <c r="E22" s="65"/>
      <c r="F22" s="85">
        <f>SUM(G22:H22)</f>
        <v>0</v>
      </c>
      <c r="G22" s="85"/>
      <c r="H22" s="65"/>
      <c r="I22" s="65"/>
    </row>
    <row r="23" spans="1:9">
      <c r="A23" s="67" t="s">
        <v>151</v>
      </c>
      <c r="B23" s="85">
        <v>35</v>
      </c>
      <c r="C23" s="85"/>
      <c r="D23" s="65"/>
      <c r="E23" s="65"/>
      <c r="F23" s="85">
        <v>46</v>
      </c>
      <c r="G23" s="85"/>
      <c r="H23" s="65"/>
      <c r="I23" s="65"/>
    </row>
    <row r="24" spans="1:9">
      <c r="A24" s="67" t="s">
        <v>152</v>
      </c>
      <c r="B24" s="87">
        <f>B27+B30</f>
        <v>113.94800000000001</v>
      </c>
      <c r="C24" s="85"/>
      <c r="D24" s="65"/>
      <c r="E24" s="65"/>
      <c r="F24" s="107">
        <f>F27+F30</f>
        <v>122.051</v>
      </c>
      <c r="G24" s="85"/>
      <c r="H24" s="65"/>
      <c r="I24" s="65"/>
    </row>
    <row r="25" spans="1:9" ht="20.25" customHeight="1">
      <c r="A25" s="68" t="s">
        <v>153</v>
      </c>
      <c r="B25" s="87">
        <f>28</f>
        <v>28</v>
      </c>
      <c r="C25" s="85"/>
      <c r="D25" s="65"/>
      <c r="E25" s="65"/>
      <c r="F25" s="87">
        <v>22.83</v>
      </c>
      <c r="G25" s="85">
        <v>22.83</v>
      </c>
      <c r="H25" s="65">
        <v>0</v>
      </c>
      <c r="I25" s="65"/>
    </row>
    <row r="26" spans="1:9" ht="32.25" customHeight="1">
      <c r="A26" s="68" t="s">
        <v>154</v>
      </c>
      <c r="B26" s="87">
        <v>29.812999999999999</v>
      </c>
      <c r="C26" s="85"/>
      <c r="D26" s="65"/>
      <c r="E26" s="65"/>
      <c r="F26" s="87">
        <v>29.812999999999999</v>
      </c>
      <c r="G26" s="85">
        <v>0</v>
      </c>
      <c r="H26" s="65">
        <v>29.81</v>
      </c>
      <c r="I26" s="65"/>
    </row>
    <row r="27" spans="1:9">
      <c r="A27" s="67" t="s">
        <v>155</v>
      </c>
      <c r="B27" s="87">
        <f>SUM(B25:B26)</f>
        <v>57.813000000000002</v>
      </c>
      <c r="C27" s="85"/>
      <c r="D27" s="65"/>
      <c r="E27" s="65"/>
      <c r="F27" s="87">
        <f>SUM(F25:F26)</f>
        <v>52.643000000000001</v>
      </c>
      <c r="G27" s="85">
        <f>G26+G25</f>
        <v>22.83</v>
      </c>
      <c r="H27" s="85">
        <f>H26+H25</f>
        <v>29.81</v>
      </c>
      <c r="I27" s="65"/>
    </row>
    <row r="28" spans="1:9" ht="27.75" customHeight="1">
      <c r="A28" s="68" t="s">
        <v>156</v>
      </c>
      <c r="B28" s="87">
        <f>55.59</f>
        <v>55.59</v>
      </c>
      <c r="C28" s="85"/>
      <c r="D28" s="65"/>
      <c r="E28" s="65"/>
      <c r="F28" s="87">
        <v>67.513000000000005</v>
      </c>
      <c r="G28" s="85">
        <v>67.510000000000005</v>
      </c>
      <c r="H28" s="65">
        <v>0</v>
      </c>
      <c r="I28" s="65"/>
    </row>
    <row r="29" spans="1:9">
      <c r="A29" s="68" t="s">
        <v>157</v>
      </c>
      <c r="B29" s="87">
        <v>0.54500000000000004</v>
      </c>
      <c r="C29" s="85"/>
      <c r="D29" s="65"/>
      <c r="E29" s="65"/>
      <c r="F29" s="87">
        <v>1.895</v>
      </c>
      <c r="G29" s="85">
        <v>0</v>
      </c>
      <c r="H29" s="65">
        <v>1.9</v>
      </c>
      <c r="I29" s="65"/>
    </row>
    <row r="30" spans="1:9">
      <c r="A30" s="67" t="s">
        <v>158</v>
      </c>
      <c r="B30" s="87">
        <f>SUM(B28:B29)</f>
        <v>56.135000000000005</v>
      </c>
      <c r="C30" s="85"/>
      <c r="D30" s="65"/>
      <c r="E30" s="65"/>
      <c r="F30" s="87">
        <f>SUM(F28:F29)</f>
        <v>69.408000000000001</v>
      </c>
      <c r="G30" s="85">
        <f>G29+G28</f>
        <v>67.510000000000005</v>
      </c>
      <c r="H30" s="85">
        <f>H29+H28</f>
        <v>1.9</v>
      </c>
      <c r="I30" s="65"/>
    </row>
    <row r="31" spans="1:9" ht="59.25" customHeight="1">
      <c r="A31" s="69" t="s">
        <v>159</v>
      </c>
      <c r="B31" s="86">
        <v>0.91339999999999999</v>
      </c>
      <c r="C31" s="85"/>
      <c r="D31" s="65"/>
      <c r="E31" s="65"/>
      <c r="F31" s="86">
        <v>0.94640000000000002</v>
      </c>
      <c r="G31" s="85"/>
      <c r="H31" s="65"/>
      <c r="I31" s="65"/>
    </row>
  </sheetData>
  <mergeCells count="5">
    <mergeCell ref="B11:D11"/>
    <mergeCell ref="F11:H11"/>
    <mergeCell ref="A9:E9"/>
    <mergeCell ref="A7:I7"/>
    <mergeCell ref="A8:I8"/>
  </mergeCells>
  <pageMargins left="0.70866141732283472" right="0.70866141732283472" top="0.15748031496062992" bottom="0.15748031496062992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K6"/>
  <sheetViews>
    <sheetView workbookViewId="0">
      <selection activeCell="J17" sqref="J17"/>
    </sheetView>
  </sheetViews>
  <sheetFormatPr defaultRowHeight="15"/>
  <cols>
    <col min="1" max="1" width="3.85546875" customWidth="1"/>
    <col min="2" max="2" width="15.7109375" customWidth="1"/>
    <col min="3" max="3" width="11.42578125" customWidth="1"/>
    <col min="4" max="4" width="15.42578125" customWidth="1"/>
    <col min="5" max="5" width="17.140625" customWidth="1"/>
    <col min="6" max="6" width="18.5703125" customWidth="1"/>
    <col min="7" max="7" width="14.7109375" customWidth="1"/>
    <col min="8" max="8" width="13.7109375" customWidth="1"/>
    <col min="9" max="9" width="10.5703125" customWidth="1"/>
    <col min="10" max="10" width="9.85546875" customWidth="1"/>
    <col min="11" max="11" width="16.7109375" customWidth="1"/>
  </cols>
  <sheetData>
    <row r="1" spans="1:11" ht="18.75">
      <c r="A1" s="229" t="s">
        <v>115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ht="19.5" thickBot="1">
      <c r="A2" s="54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65.75" thickBot="1">
      <c r="A3" s="55" t="s">
        <v>114</v>
      </c>
      <c r="B3" s="73" t="s">
        <v>203</v>
      </c>
      <c r="C3" s="56" t="s">
        <v>110</v>
      </c>
      <c r="D3" s="73" t="s">
        <v>204</v>
      </c>
      <c r="E3" s="73" t="s">
        <v>202</v>
      </c>
      <c r="F3" s="56" t="s">
        <v>111</v>
      </c>
      <c r="G3" s="56" t="s">
        <v>112</v>
      </c>
      <c r="H3" s="73" t="s">
        <v>231</v>
      </c>
      <c r="I3" s="73" t="s">
        <v>199</v>
      </c>
      <c r="J3" s="73" t="s">
        <v>200</v>
      </c>
      <c r="K3" s="56" t="s">
        <v>113</v>
      </c>
    </row>
    <row r="4" spans="1:11" ht="19.5" thickBot="1">
      <c r="A4" s="39">
        <v>1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9">
        <v>9</v>
      </c>
      <c r="J4" s="39">
        <v>10</v>
      </c>
      <c r="K4" s="39">
        <v>11</v>
      </c>
    </row>
    <row r="5" spans="1:11" ht="113.25" customHeight="1" thickBot="1">
      <c r="A5" s="112">
        <v>1</v>
      </c>
      <c r="B5" s="113" t="s">
        <v>196</v>
      </c>
      <c r="C5" s="114" t="s">
        <v>195</v>
      </c>
      <c r="D5" s="113" t="s">
        <v>233</v>
      </c>
      <c r="E5" s="113" t="s">
        <v>206</v>
      </c>
      <c r="F5" s="115" t="s">
        <v>197</v>
      </c>
      <c r="G5" s="115" t="s">
        <v>198</v>
      </c>
      <c r="H5" s="116">
        <v>23</v>
      </c>
      <c r="I5" s="117" t="s">
        <v>232</v>
      </c>
      <c r="J5" s="117" t="s">
        <v>201</v>
      </c>
      <c r="K5" s="118">
        <v>0</v>
      </c>
    </row>
    <row r="6" spans="1:11" ht="19.5" thickBot="1">
      <c r="A6" s="53"/>
      <c r="B6" s="9"/>
      <c r="C6" s="9"/>
      <c r="D6" s="9"/>
      <c r="E6" s="9"/>
      <c r="F6" s="9"/>
      <c r="G6" s="9"/>
      <c r="H6" s="9"/>
      <c r="I6" s="9"/>
      <c r="J6" s="9"/>
      <c r="K6" s="9"/>
    </row>
  </sheetData>
  <mergeCells count="1">
    <mergeCell ref="A1:K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A1:D11"/>
  <sheetViews>
    <sheetView workbookViewId="0">
      <selection activeCell="D11" sqref="D11"/>
    </sheetView>
  </sheetViews>
  <sheetFormatPr defaultRowHeight="15"/>
  <cols>
    <col min="1" max="1" width="5.28515625" customWidth="1"/>
    <col min="2" max="2" width="40.85546875" customWidth="1"/>
    <col min="3" max="3" width="13.28515625" customWidth="1"/>
    <col min="4" max="4" width="28.140625" customWidth="1"/>
  </cols>
  <sheetData>
    <row r="1" spans="1:4" ht="52.5" customHeight="1">
      <c r="A1" s="232" t="s">
        <v>131</v>
      </c>
      <c r="B1" s="233"/>
      <c r="C1" s="233"/>
      <c r="D1" s="233"/>
    </row>
    <row r="2" spans="1:4">
      <c r="A2" s="1"/>
      <c r="B2" s="1"/>
      <c r="C2" s="1"/>
      <c r="D2" s="1"/>
    </row>
    <row r="3" spans="1:4" ht="56.25">
      <c r="A3" s="101" t="s">
        <v>0</v>
      </c>
      <c r="B3" s="101" t="s">
        <v>116</v>
      </c>
      <c r="C3" s="101" t="s">
        <v>117</v>
      </c>
      <c r="D3" s="100"/>
    </row>
    <row r="4" spans="1:4" ht="62.25" customHeight="1">
      <c r="A4" s="231">
        <v>1</v>
      </c>
      <c r="B4" s="102" t="s">
        <v>118</v>
      </c>
      <c r="C4" s="231" t="s">
        <v>121</v>
      </c>
      <c r="D4" s="234" t="s">
        <v>205</v>
      </c>
    </row>
    <row r="5" spans="1:4" ht="50.25" customHeight="1">
      <c r="A5" s="231"/>
      <c r="B5" s="102" t="s">
        <v>119</v>
      </c>
      <c r="C5" s="231"/>
      <c r="D5" s="235"/>
    </row>
    <row r="6" spans="1:4" ht="56.25">
      <c r="A6" s="231"/>
      <c r="B6" s="102" t="s">
        <v>120</v>
      </c>
      <c r="C6" s="231"/>
      <c r="D6" s="235"/>
    </row>
    <row r="7" spans="1:4" ht="68.25" customHeight="1">
      <c r="A7" s="101">
        <v>2</v>
      </c>
      <c r="B7" s="102" t="s">
        <v>122</v>
      </c>
      <c r="C7" s="101" t="s">
        <v>123</v>
      </c>
      <c r="D7" s="106">
        <v>22</v>
      </c>
    </row>
    <row r="8" spans="1:4" ht="75">
      <c r="A8" s="103" t="s">
        <v>129</v>
      </c>
      <c r="B8" s="102" t="s">
        <v>124</v>
      </c>
      <c r="C8" s="101" t="s">
        <v>123</v>
      </c>
      <c r="D8" s="104">
        <v>22</v>
      </c>
    </row>
    <row r="9" spans="1:4" ht="93.75">
      <c r="A9" s="103" t="s">
        <v>130</v>
      </c>
      <c r="B9" s="102" t="s">
        <v>125</v>
      </c>
      <c r="C9" s="101" t="s">
        <v>123</v>
      </c>
      <c r="D9" s="104">
        <v>0</v>
      </c>
    </row>
    <row r="10" spans="1:4" ht="84.75" customHeight="1">
      <c r="A10" s="101">
        <v>3</v>
      </c>
      <c r="B10" s="102" t="s">
        <v>126</v>
      </c>
      <c r="C10" s="101" t="s">
        <v>127</v>
      </c>
      <c r="D10" s="104">
        <v>0</v>
      </c>
    </row>
    <row r="11" spans="1:4" ht="108" customHeight="1">
      <c r="A11" s="101">
        <v>4</v>
      </c>
      <c r="B11" s="102" t="s">
        <v>128</v>
      </c>
      <c r="C11" s="101" t="s">
        <v>127</v>
      </c>
      <c r="D11" s="104">
        <v>5</v>
      </c>
    </row>
  </sheetData>
  <mergeCells count="4">
    <mergeCell ref="A4:A6"/>
    <mergeCell ref="C4:C6"/>
    <mergeCell ref="A1:D1"/>
    <mergeCell ref="D4:D6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1:P4"/>
  <sheetViews>
    <sheetView workbookViewId="0">
      <selection activeCell="E13" sqref="E13"/>
    </sheetView>
  </sheetViews>
  <sheetFormatPr defaultRowHeight="15"/>
  <cols>
    <col min="2" max="2" width="22" customWidth="1"/>
    <col min="3" max="3" width="8.85546875" customWidth="1"/>
    <col min="4" max="4" width="8.7109375" customWidth="1"/>
  </cols>
  <sheetData>
    <row r="1" spans="1:16" ht="18.75">
      <c r="B1" s="228" t="s">
        <v>291</v>
      </c>
      <c r="C1" s="228"/>
      <c r="D1" s="228"/>
      <c r="E1" s="228"/>
      <c r="F1" s="130"/>
      <c r="G1" s="130"/>
    </row>
    <row r="3" spans="1:16" ht="45" customHeight="1">
      <c r="A3" s="131" t="s">
        <v>240</v>
      </c>
      <c r="B3" s="236" t="s">
        <v>241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8"/>
    </row>
    <row r="4" spans="1:16" ht="22.5" customHeight="1">
      <c r="A4" s="65"/>
      <c r="B4" s="239" t="s">
        <v>242</v>
      </c>
      <c r="C4" s="240"/>
      <c r="D4" s="240"/>
      <c r="E4" s="240"/>
      <c r="F4" s="240"/>
      <c r="G4" s="240"/>
      <c r="H4" s="241"/>
      <c r="I4" s="132">
        <v>12</v>
      </c>
      <c r="J4" s="132"/>
      <c r="K4" s="132"/>
      <c r="L4" s="132"/>
      <c r="M4" s="132"/>
      <c r="N4" s="132"/>
      <c r="O4" s="132"/>
      <c r="P4" s="132"/>
    </row>
  </sheetData>
  <mergeCells count="3">
    <mergeCell ref="B3:P3"/>
    <mergeCell ref="B4:H4"/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Q8"/>
  <sheetViews>
    <sheetView workbookViewId="0">
      <selection activeCell="H11" sqref="H11"/>
    </sheetView>
  </sheetViews>
  <sheetFormatPr defaultRowHeight="15"/>
  <cols>
    <col min="2" max="2" width="22" customWidth="1"/>
    <col min="3" max="3" width="8.85546875" customWidth="1"/>
    <col min="4" max="4" width="8.7109375" customWidth="1"/>
    <col min="9" max="17" width="9.140625" style="80"/>
  </cols>
  <sheetData>
    <row r="1" spans="1:16" ht="18.75">
      <c r="B1" s="228" t="s">
        <v>291</v>
      </c>
      <c r="C1" s="228"/>
      <c r="D1" s="228"/>
      <c r="E1" s="228"/>
      <c r="F1" s="130"/>
      <c r="G1" s="130"/>
    </row>
    <row r="3" spans="1:16" ht="66.75" customHeight="1">
      <c r="A3" s="131" t="s">
        <v>243</v>
      </c>
      <c r="B3" s="246" t="s">
        <v>244</v>
      </c>
      <c r="C3" s="247"/>
      <c r="D3" s="247"/>
      <c r="E3" s="247"/>
      <c r="F3" s="247"/>
      <c r="G3" s="247"/>
      <c r="H3" s="248"/>
      <c r="I3" s="169"/>
      <c r="J3" s="169"/>
      <c r="K3" s="169"/>
      <c r="L3" s="169"/>
      <c r="M3" s="169"/>
      <c r="N3" s="169"/>
      <c r="O3" s="169"/>
      <c r="P3" s="169"/>
    </row>
    <row r="4" spans="1:16" ht="37.5" customHeight="1">
      <c r="A4" s="65"/>
      <c r="B4" s="243" t="s">
        <v>298</v>
      </c>
      <c r="C4" s="244"/>
      <c r="D4" s="244"/>
      <c r="E4" s="244"/>
      <c r="F4" s="244"/>
      <c r="G4" s="244"/>
      <c r="H4" s="245"/>
      <c r="I4" s="170"/>
      <c r="J4" s="165"/>
      <c r="K4" s="165"/>
      <c r="L4" s="165"/>
      <c r="M4" s="165"/>
      <c r="N4" s="165"/>
      <c r="O4" s="165"/>
      <c r="P4" s="165"/>
    </row>
    <row r="5" spans="1:16" ht="18.75">
      <c r="A5" s="65"/>
      <c r="B5" s="249" t="s">
        <v>299</v>
      </c>
      <c r="C5" s="249"/>
      <c r="D5" s="249"/>
      <c r="E5" s="249"/>
      <c r="F5" s="249"/>
      <c r="G5" s="249"/>
      <c r="H5" s="249"/>
    </row>
    <row r="6" spans="1:16" ht="34.5" customHeight="1">
      <c r="A6" s="65"/>
      <c r="B6" s="242" t="s">
        <v>300</v>
      </c>
      <c r="C6" s="242"/>
      <c r="D6" s="242"/>
      <c r="E6" s="242"/>
      <c r="F6" s="242"/>
      <c r="G6" s="242"/>
      <c r="H6" s="242"/>
    </row>
    <row r="7" spans="1:16" ht="18.75">
      <c r="A7" s="65"/>
      <c r="B7" s="242"/>
      <c r="C7" s="242"/>
      <c r="D7" s="242"/>
      <c r="E7" s="242"/>
      <c r="F7" s="242"/>
      <c r="G7" s="242"/>
      <c r="H7" s="242"/>
    </row>
    <row r="8" spans="1:16" ht="18.75">
      <c r="A8" s="65"/>
      <c r="B8" s="242"/>
      <c r="C8" s="242"/>
      <c r="D8" s="242"/>
      <c r="E8" s="242"/>
      <c r="F8" s="242"/>
      <c r="G8" s="242"/>
      <c r="H8" s="242"/>
    </row>
  </sheetData>
  <mergeCells count="7">
    <mergeCell ref="B6:H6"/>
    <mergeCell ref="B7:H7"/>
    <mergeCell ref="B8:H8"/>
    <mergeCell ref="B4:H4"/>
    <mergeCell ref="B1:E1"/>
    <mergeCell ref="B3:H3"/>
    <mergeCell ref="B5:H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1:L4"/>
  <sheetViews>
    <sheetView workbookViewId="0">
      <selection activeCell="N12" sqref="N12"/>
    </sheetView>
  </sheetViews>
  <sheetFormatPr defaultRowHeight="15"/>
  <cols>
    <col min="2" max="2" width="22" customWidth="1"/>
    <col min="3" max="3" width="8.85546875" customWidth="1"/>
    <col min="4" max="4" width="8.7109375" customWidth="1"/>
  </cols>
  <sheetData>
    <row r="1" spans="1:12" ht="18.75">
      <c r="B1" s="228" t="s">
        <v>291</v>
      </c>
      <c r="C1" s="228"/>
      <c r="D1" s="228"/>
      <c r="E1" s="228"/>
      <c r="F1" s="130"/>
      <c r="G1" s="130"/>
    </row>
    <row r="3" spans="1:12" ht="285" customHeight="1">
      <c r="A3" s="133" t="s">
        <v>245</v>
      </c>
      <c r="B3" s="250" t="s">
        <v>246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4" spans="1:12" ht="54" customHeight="1">
      <c r="A4" s="65"/>
      <c r="B4" s="251" t="s">
        <v>247</v>
      </c>
      <c r="C4" s="252"/>
      <c r="D4" s="252"/>
      <c r="E4" s="252"/>
      <c r="F4" s="252"/>
      <c r="G4" s="252"/>
      <c r="H4" s="252"/>
      <c r="I4" s="252"/>
      <c r="J4" s="252"/>
      <c r="K4" s="252"/>
      <c r="L4" s="253"/>
    </row>
  </sheetData>
  <mergeCells count="3">
    <mergeCell ref="B3:L3"/>
    <mergeCell ref="B4:L4"/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C000"/>
  </sheetPr>
  <dimension ref="A1:J8"/>
  <sheetViews>
    <sheetView workbookViewId="0">
      <selection activeCell="B3" sqref="B3:J3"/>
    </sheetView>
  </sheetViews>
  <sheetFormatPr defaultRowHeight="15"/>
  <cols>
    <col min="2" max="2" width="22" customWidth="1"/>
    <col min="3" max="3" width="8.85546875" customWidth="1"/>
    <col min="4" max="4" width="8.7109375" customWidth="1"/>
  </cols>
  <sheetData>
    <row r="1" spans="1:10" ht="18.75">
      <c r="B1" s="228" t="s">
        <v>291</v>
      </c>
      <c r="C1" s="228"/>
      <c r="D1" s="228"/>
      <c r="E1" s="228"/>
      <c r="F1" s="130"/>
      <c r="G1" s="130"/>
    </row>
    <row r="3" spans="1:10" ht="60.75" customHeight="1">
      <c r="A3" s="131" t="s">
        <v>248</v>
      </c>
      <c r="B3" s="250" t="s">
        <v>249</v>
      </c>
      <c r="C3" s="250"/>
      <c r="D3" s="250"/>
      <c r="E3" s="250"/>
      <c r="F3" s="250"/>
      <c r="G3" s="250"/>
      <c r="H3" s="250"/>
      <c r="I3" s="250"/>
      <c r="J3" s="250"/>
    </row>
    <row r="4" spans="1:10" ht="90.75" customHeight="1">
      <c r="A4" s="65"/>
      <c r="B4" s="236" t="s">
        <v>292</v>
      </c>
      <c r="C4" s="237"/>
      <c r="D4" s="237"/>
      <c r="E4" s="237"/>
      <c r="F4" s="237"/>
      <c r="G4" s="237"/>
      <c r="H4" s="237"/>
      <c r="I4" s="237"/>
      <c r="J4" s="238"/>
    </row>
    <row r="5" spans="1:10" ht="18">
      <c r="B5" s="160"/>
      <c r="C5" s="160"/>
      <c r="D5" s="160"/>
      <c r="E5" s="160"/>
      <c r="F5" s="160"/>
      <c r="G5" s="160"/>
      <c r="H5" s="160"/>
      <c r="I5" s="160"/>
      <c r="J5" s="160"/>
    </row>
    <row r="6" spans="1:10" ht="18">
      <c r="B6" s="160"/>
      <c r="C6" s="160"/>
      <c r="D6" s="160"/>
      <c r="E6" s="160"/>
      <c r="F6" s="160"/>
      <c r="G6" s="160"/>
      <c r="H6" s="160"/>
      <c r="I6" s="160"/>
      <c r="J6" s="160"/>
    </row>
    <row r="7" spans="1:10" ht="18">
      <c r="B7" s="160"/>
      <c r="C7" s="160"/>
      <c r="D7" s="160"/>
      <c r="E7" s="160"/>
      <c r="F7" s="160"/>
      <c r="G7" s="160"/>
      <c r="H7" s="160"/>
      <c r="I7" s="160"/>
      <c r="J7" s="160"/>
    </row>
    <row r="8" spans="1:10" ht="18">
      <c r="B8" s="160"/>
      <c r="C8" s="160"/>
      <c r="D8" s="160"/>
      <c r="E8" s="160"/>
      <c r="F8" s="160"/>
      <c r="G8" s="160"/>
      <c r="H8" s="160"/>
      <c r="I8" s="160"/>
      <c r="J8" s="160"/>
    </row>
  </sheetData>
  <mergeCells count="3">
    <mergeCell ref="B3:J3"/>
    <mergeCell ref="B4:J4"/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C000"/>
  </sheetPr>
  <dimension ref="A1:K9"/>
  <sheetViews>
    <sheetView workbookViewId="0">
      <selection activeCell="B9" sqref="B9"/>
    </sheetView>
  </sheetViews>
  <sheetFormatPr defaultRowHeight="15"/>
  <cols>
    <col min="2" max="2" width="22" customWidth="1"/>
    <col min="3" max="3" width="8.85546875" customWidth="1"/>
    <col min="4" max="4" width="8.7109375" customWidth="1"/>
    <col min="11" max="11" width="14.5703125" customWidth="1"/>
  </cols>
  <sheetData>
    <row r="1" spans="1:11" ht="18.75">
      <c r="B1" s="228" t="s">
        <v>291</v>
      </c>
      <c r="C1" s="228"/>
      <c r="D1" s="228"/>
      <c r="E1" s="228"/>
      <c r="F1" s="130"/>
      <c r="G1" s="130"/>
    </row>
    <row r="3" spans="1:11" ht="31.5" customHeight="1">
      <c r="A3" s="131" t="s">
        <v>250</v>
      </c>
      <c r="B3" s="236" t="s">
        <v>251</v>
      </c>
      <c r="C3" s="237"/>
      <c r="D3" s="237"/>
      <c r="E3" s="237"/>
      <c r="F3" s="237"/>
      <c r="G3" s="237"/>
      <c r="H3" s="237"/>
      <c r="I3" s="237"/>
      <c r="J3" s="237"/>
      <c r="K3" s="238"/>
    </row>
    <row r="4" spans="1:11">
      <c r="A4" s="134"/>
      <c r="B4" s="135" t="s">
        <v>293</v>
      </c>
      <c r="C4" s="136"/>
      <c r="D4" s="136"/>
      <c r="E4" s="136"/>
      <c r="F4" s="136"/>
      <c r="G4" s="136"/>
      <c r="H4" s="136"/>
      <c r="I4" s="136"/>
      <c r="J4" s="136"/>
      <c r="K4" s="137"/>
    </row>
    <row r="5" spans="1:11">
      <c r="A5" s="138"/>
      <c r="B5" s="139" t="s">
        <v>294</v>
      </c>
      <c r="C5" s="80"/>
      <c r="D5" s="80"/>
      <c r="E5" s="80"/>
      <c r="F5" s="80"/>
      <c r="G5" s="80"/>
      <c r="H5" s="80"/>
      <c r="I5" s="80"/>
      <c r="J5" s="80"/>
      <c r="K5" s="140"/>
    </row>
    <row r="6" spans="1:11">
      <c r="A6" s="138"/>
      <c r="B6" s="139" t="s">
        <v>295</v>
      </c>
      <c r="C6" s="80"/>
      <c r="D6" s="80"/>
      <c r="E6" s="80"/>
      <c r="F6" s="80"/>
      <c r="G6" s="80"/>
      <c r="H6" s="80"/>
      <c r="I6" s="80"/>
      <c r="J6" s="80"/>
      <c r="K6" s="140"/>
    </row>
    <row r="7" spans="1:11">
      <c r="A7" s="138"/>
      <c r="B7" s="139" t="s">
        <v>296</v>
      </c>
      <c r="C7" s="80"/>
      <c r="D7" s="80"/>
      <c r="E7" s="80"/>
      <c r="F7" s="80"/>
      <c r="G7" s="80"/>
      <c r="H7" s="80"/>
      <c r="I7" s="80"/>
      <c r="J7" s="80"/>
      <c r="K7" s="140"/>
    </row>
    <row r="8" spans="1:11">
      <c r="A8" s="138"/>
      <c r="B8" s="139" t="s">
        <v>297</v>
      </c>
      <c r="C8" s="80"/>
      <c r="D8" s="80"/>
      <c r="E8" s="80"/>
      <c r="F8" s="80"/>
      <c r="G8" s="80"/>
      <c r="H8" s="80"/>
      <c r="I8" s="80"/>
      <c r="J8" s="80"/>
      <c r="K8" s="140"/>
    </row>
    <row r="9" spans="1:11">
      <c r="A9" s="141"/>
      <c r="B9" s="142"/>
      <c r="C9" s="143"/>
      <c r="D9" s="143"/>
      <c r="E9" s="143"/>
      <c r="F9" s="143"/>
      <c r="G9" s="143"/>
      <c r="H9" s="143"/>
      <c r="I9" s="143"/>
      <c r="J9" s="143"/>
      <c r="K9" s="144"/>
    </row>
  </sheetData>
  <mergeCells count="2">
    <mergeCell ref="B3:K3"/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</sheetPr>
  <dimension ref="A1:AE47"/>
  <sheetViews>
    <sheetView workbookViewId="0">
      <selection activeCell="AE7" sqref="AE7:AE40"/>
    </sheetView>
  </sheetViews>
  <sheetFormatPr defaultRowHeight="15"/>
  <cols>
    <col min="2" max="2" width="13.85546875" customWidth="1"/>
    <col min="3" max="3" width="13.42578125" customWidth="1"/>
    <col min="4" max="4" width="8.28515625" customWidth="1"/>
    <col min="5" max="5" width="7" style="130" customWidth="1"/>
    <col min="6" max="6" width="6.5703125" style="130" customWidth="1"/>
    <col min="7" max="8" width="6.42578125" style="130" customWidth="1"/>
    <col min="9" max="9" width="4.5703125" customWidth="1"/>
    <col min="10" max="10" width="7.42578125" style="130" customWidth="1"/>
    <col min="11" max="12" width="7.28515625" customWidth="1"/>
    <col min="13" max="13" width="7.140625" customWidth="1"/>
    <col min="14" max="14" width="7" customWidth="1"/>
    <col min="15" max="15" width="5.5703125" style="130" customWidth="1"/>
    <col min="16" max="16" width="6.28515625" style="130" customWidth="1"/>
    <col min="17" max="17" width="5.5703125" customWidth="1"/>
    <col min="18" max="18" width="5.7109375" customWidth="1"/>
    <col min="19" max="19" width="5.42578125" customWidth="1"/>
    <col min="20" max="20" width="6.28515625" customWidth="1"/>
    <col min="21" max="21" width="7" customWidth="1"/>
    <col min="22" max="22" width="5.85546875" style="130" customWidth="1"/>
    <col min="23" max="23" width="7.7109375" style="130" customWidth="1"/>
    <col min="24" max="24" width="7.7109375" customWidth="1"/>
    <col min="25" max="25" width="7.28515625" customWidth="1"/>
    <col min="26" max="26" width="5.85546875" customWidth="1"/>
    <col min="27" max="27" width="7.85546875" customWidth="1"/>
    <col min="28" max="29" width="7" customWidth="1"/>
    <col min="30" max="30" width="6.7109375" customWidth="1"/>
    <col min="31" max="31" width="9.7109375" customWidth="1"/>
  </cols>
  <sheetData>
    <row r="1" spans="1:31">
      <c r="B1" s="261" t="s">
        <v>252</v>
      </c>
      <c r="C1" s="261"/>
      <c r="D1" s="261"/>
      <c r="E1" s="261"/>
      <c r="F1" s="261"/>
      <c r="G1" s="261"/>
      <c r="H1" s="261"/>
      <c r="I1" s="261"/>
      <c r="J1" s="261"/>
    </row>
    <row r="2" spans="1:31" ht="18.75" customHeight="1">
      <c r="B2" s="264" t="s">
        <v>291</v>
      </c>
      <c r="C2" s="264"/>
      <c r="D2" s="264"/>
      <c r="E2" s="264"/>
      <c r="F2" s="264"/>
      <c r="G2" s="264"/>
      <c r="H2" s="264"/>
      <c r="I2" s="264"/>
    </row>
    <row r="3" spans="1:31" ht="21" customHeight="1" thickBot="1"/>
    <row r="4" spans="1:31" ht="43.5" customHeight="1" thickBot="1">
      <c r="A4" s="262" t="s">
        <v>253</v>
      </c>
      <c r="B4" s="262" t="s">
        <v>254</v>
      </c>
      <c r="C4" s="262" t="s">
        <v>255</v>
      </c>
      <c r="D4" s="262" t="s">
        <v>256</v>
      </c>
      <c r="E4" s="256" t="s">
        <v>257</v>
      </c>
      <c r="F4" s="257"/>
      <c r="G4" s="257"/>
      <c r="H4" s="257"/>
      <c r="I4" s="258"/>
      <c r="J4" s="256" t="s">
        <v>258</v>
      </c>
      <c r="K4" s="257"/>
      <c r="L4" s="257"/>
      <c r="M4" s="257"/>
      <c r="N4" s="257"/>
      <c r="O4" s="258"/>
      <c r="P4" s="256" t="s">
        <v>259</v>
      </c>
      <c r="Q4" s="257"/>
      <c r="R4" s="257"/>
      <c r="S4" s="257"/>
      <c r="T4" s="257"/>
      <c r="U4" s="257"/>
      <c r="V4" s="258"/>
      <c r="W4" s="256" t="s">
        <v>260</v>
      </c>
      <c r="X4" s="257"/>
      <c r="Y4" s="257"/>
      <c r="Z4" s="258"/>
      <c r="AA4" s="256" t="s">
        <v>261</v>
      </c>
      <c r="AB4" s="257"/>
      <c r="AC4" s="258"/>
      <c r="AD4" s="256" t="s">
        <v>262</v>
      </c>
      <c r="AE4" s="258"/>
    </row>
    <row r="5" spans="1:31" ht="144.75" thickBot="1">
      <c r="A5" s="263"/>
      <c r="B5" s="263"/>
      <c r="C5" s="263"/>
      <c r="D5" s="263"/>
      <c r="E5" s="145" t="s">
        <v>263</v>
      </c>
      <c r="F5" s="145" t="s">
        <v>264</v>
      </c>
      <c r="G5" s="145" t="s">
        <v>265</v>
      </c>
      <c r="H5" s="145" t="s">
        <v>266</v>
      </c>
      <c r="I5" s="146" t="s">
        <v>74</v>
      </c>
      <c r="J5" s="145" t="s">
        <v>267</v>
      </c>
      <c r="K5" s="146" t="s">
        <v>268</v>
      </c>
      <c r="L5" s="146" t="s">
        <v>269</v>
      </c>
      <c r="M5" s="146" t="s">
        <v>270</v>
      </c>
      <c r="N5" s="146" t="s">
        <v>271</v>
      </c>
      <c r="O5" s="145" t="s">
        <v>272</v>
      </c>
      <c r="P5" s="145" t="s">
        <v>273</v>
      </c>
      <c r="Q5" s="146" t="s">
        <v>274</v>
      </c>
      <c r="R5" s="146" t="s">
        <v>275</v>
      </c>
      <c r="S5" s="146" t="s">
        <v>276</v>
      </c>
      <c r="T5" s="146" t="s">
        <v>277</v>
      </c>
      <c r="U5" s="146" t="s">
        <v>278</v>
      </c>
      <c r="V5" s="145" t="s">
        <v>279</v>
      </c>
      <c r="W5" s="145" t="s">
        <v>280</v>
      </c>
      <c r="X5" s="146" t="s">
        <v>281</v>
      </c>
      <c r="Y5" s="146" t="s">
        <v>282</v>
      </c>
      <c r="Z5" s="146" t="s">
        <v>283</v>
      </c>
      <c r="AA5" s="146" t="s">
        <v>284</v>
      </c>
      <c r="AB5" s="146" t="s">
        <v>285</v>
      </c>
      <c r="AC5" s="146" t="s">
        <v>286</v>
      </c>
      <c r="AD5" s="146" t="s">
        <v>287</v>
      </c>
      <c r="AE5" s="146" t="s">
        <v>288</v>
      </c>
    </row>
    <row r="6" spans="1:31">
      <c r="A6" s="158">
        <v>1</v>
      </c>
      <c r="B6" s="161">
        <v>2</v>
      </c>
      <c r="C6" s="161">
        <v>3</v>
      </c>
      <c r="D6" s="161">
        <v>4</v>
      </c>
      <c r="E6" s="162">
        <v>5</v>
      </c>
      <c r="F6" s="162">
        <v>6</v>
      </c>
      <c r="G6" s="162">
        <v>7</v>
      </c>
      <c r="H6" s="162">
        <v>8</v>
      </c>
      <c r="I6" s="161">
        <v>9</v>
      </c>
      <c r="J6" s="162">
        <v>10</v>
      </c>
      <c r="K6" s="161">
        <v>11</v>
      </c>
      <c r="L6" s="161">
        <v>12</v>
      </c>
      <c r="M6" s="161">
        <v>13</v>
      </c>
      <c r="N6" s="161">
        <v>14</v>
      </c>
      <c r="O6" s="162">
        <v>15</v>
      </c>
      <c r="P6" s="162">
        <v>16</v>
      </c>
      <c r="Q6" s="161">
        <v>17</v>
      </c>
      <c r="R6" s="161">
        <v>18</v>
      </c>
      <c r="S6" s="161">
        <v>19</v>
      </c>
      <c r="T6" s="161">
        <v>20</v>
      </c>
      <c r="U6" s="161">
        <v>21</v>
      </c>
      <c r="V6" s="162">
        <v>22</v>
      </c>
      <c r="W6" s="162">
        <v>23</v>
      </c>
      <c r="X6" s="161">
        <v>24</v>
      </c>
      <c r="Y6" s="161">
        <v>25</v>
      </c>
      <c r="Z6" s="161">
        <v>26</v>
      </c>
      <c r="AA6" s="161">
        <v>27</v>
      </c>
      <c r="AB6" s="161">
        <v>28</v>
      </c>
      <c r="AC6" s="161">
        <v>29</v>
      </c>
      <c r="AD6" s="161">
        <v>30</v>
      </c>
      <c r="AE6" s="168">
        <v>31</v>
      </c>
    </row>
    <row r="7" spans="1:31">
      <c r="A7" s="152">
        <v>1</v>
      </c>
      <c r="B7" s="147">
        <v>1</v>
      </c>
      <c r="C7" s="164">
        <v>42389</v>
      </c>
      <c r="D7" s="147"/>
      <c r="E7" s="163">
        <v>0</v>
      </c>
      <c r="F7" s="163">
        <v>1</v>
      </c>
      <c r="G7" s="150">
        <v>0</v>
      </c>
      <c r="H7" s="150">
        <v>0</v>
      </c>
      <c r="I7" s="150">
        <v>0</v>
      </c>
      <c r="J7" s="150">
        <v>0</v>
      </c>
      <c r="K7" s="150">
        <v>0</v>
      </c>
      <c r="L7" s="150">
        <v>0</v>
      </c>
      <c r="M7" s="150">
        <v>0</v>
      </c>
      <c r="N7" s="147">
        <v>1</v>
      </c>
      <c r="O7" s="150">
        <v>0</v>
      </c>
      <c r="P7" s="150">
        <v>0</v>
      </c>
      <c r="Q7" s="150">
        <v>0</v>
      </c>
      <c r="R7" s="150">
        <v>0</v>
      </c>
      <c r="S7" s="150">
        <v>0</v>
      </c>
      <c r="T7" s="150">
        <v>0</v>
      </c>
      <c r="U7" s="150">
        <v>0</v>
      </c>
      <c r="V7" s="150">
        <v>0</v>
      </c>
      <c r="W7" s="163">
        <f>K7</f>
        <v>0</v>
      </c>
      <c r="X7" s="150">
        <v>0</v>
      </c>
      <c r="Y7" s="150">
        <v>0</v>
      </c>
      <c r="Z7" s="150">
        <v>0</v>
      </c>
      <c r="AA7" s="147">
        <f>F7+E7</f>
        <v>1</v>
      </c>
      <c r="AB7" s="150">
        <v>0</v>
      </c>
      <c r="AC7" s="150">
        <v>0</v>
      </c>
      <c r="AD7" s="147">
        <f>AA7</f>
        <v>1</v>
      </c>
      <c r="AE7" s="150">
        <v>0</v>
      </c>
    </row>
    <row r="8" spans="1:31">
      <c r="A8" s="152">
        <v>2</v>
      </c>
      <c r="B8" s="151">
        <v>2</v>
      </c>
      <c r="C8" s="153">
        <v>42395</v>
      </c>
      <c r="D8" s="152"/>
      <c r="E8" s="154">
        <v>1</v>
      </c>
      <c r="F8" s="154">
        <v>1</v>
      </c>
      <c r="G8" s="150">
        <v>0</v>
      </c>
      <c r="H8" s="150">
        <v>0</v>
      </c>
      <c r="I8" s="150">
        <v>0</v>
      </c>
      <c r="J8" s="150">
        <v>0</v>
      </c>
      <c r="K8" s="150">
        <v>0</v>
      </c>
      <c r="L8" s="152">
        <v>1</v>
      </c>
      <c r="M8" s="150">
        <v>0</v>
      </c>
      <c r="N8" s="152">
        <v>1</v>
      </c>
      <c r="O8" s="150">
        <v>0</v>
      </c>
      <c r="P8" s="150">
        <v>0</v>
      </c>
      <c r="Q8" s="150">
        <v>0</v>
      </c>
      <c r="R8" s="150">
        <v>0</v>
      </c>
      <c r="S8" s="150">
        <v>0</v>
      </c>
      <c r="T8" s="150">
        <v>0</v>
      </c>
      <c r="U8" s="150">
        <v>0</v>
      </c>
      <c r="V8" s="150">
        <v>0</v>
      </c>
      <c r="W8" s="163">
        <f t="shared" ref="W8:W40" si="0">K8</f>
        <v>0</v>
      </c>
      <c r="X8" s="150">
        <v>0</v>
      </c>
      <c r="Y8" s="152">
        <f>L8</f>
        <v>1</v>
      </c>
      <c r="Z8" s="150">
        <v>0</v>
      </c>
      <c r="AA8" s="147">
        <f t="shared" ref="AA8:AA40" si="1">F8+E8</f>
        <v>2</v>
      </c>
      <c r="AB8" s="150">
        <v>0</v>
      </c>
      <c r="AC8" s="150">
        <v>0</v>
      </c>
      <c r="AD8" s="147">
        <f t="shared" ref="AD8:AD40" si="2">AA8</f>
        <v>2</v>
      </c>
      <c r="AE8" s="150">
        <v>0</v>
      </c>
    </row>
    <row r="9" spans="1:31">
      <c r="A9" s="152">
        <v>3</v>
      </c>
      <c r="B9" s="147">
        <v>3</v>
      </c>
      <c r="C9" s="153">
        <v>42397</v>
      </c>
      <c r="D9" s="152"/>
      <c r="E9" s="154">
        <f>J9+K9+L9+M9+N9+O9</f>
        <v>2</v>
      </c>
      <c r="F9" s="150">
        <v>0</v>
      </c>
      <c r="G9" s="150">
        <v>0</v>
      </c>
      <c r="H9" s="150">
        <v>0</v>
      </c>
      <c r="I9" s="150">
        <v>0</v>
      </c>
      <c r="J9" s="154">
        <v>1</v>
      </c>
      <c r="K9" s="150">
        <v>0</v>
      </c>
      <c r="L9" s="152">
        <v>1</v>
      </c>
      <c r="M9" s="150">
        <v>0</v>
      </c>
      <c r="N9" s="150">
        <v>0</v>
      </c>
      <c r="O9" s="150">
        <v>0</v>
      </c>
      <c r="P9" s="150">
        <v>0</v>
      </c>
      <c r="Q9" s="150">
        <v>0</v>
      </c>
      <c r="R9" s="150">
        <v>0</v>
      </c>
      <c r="S9" s="150">
        <v>0</v>
      </c>
      <c r="T9" s="150">
        <v>0</v>
      </c>
      <c r="U9" s="150">
        <v>0</v>
      </c>
      <c r="V9" s="150">
        <v>0</v>
      </c>
      <c r="W9" s="163">
        <f t="shared" si="0"/>
        <v>0</v>
      </c>
      <c r="X9" s="150">
        <v>0</v>
      </c>
      <c r="Y9" s="152">
        <f t="shared" ref="Y9:Y10" si="3">L9</f>
        <v>1</v>
      </c>
      <c r="Z9" s="150">
        <v>0</v>
      </c>
      <c r="AA9" s="147">
        <f t="shared" si="1"/>
        <v>2</v>
      </c>
      <c r="AB9" s="150">
        <v>0</v>
      </c>
      <c r="AC9" s="150">
        <v>0</v>
      </c>
      <c r="AD9" s="147">
        <f t="shared" si="2"/>
        <v>2</v>
      </c>
      <c r="AE9" s="150">
        <v>0</v>
      </c>
    </row>
    <row r="10" spans="1:31">
      <c r="A10" s="152">
        <v>4</v>
      </c>
      <c r="B10" s="151">
        <v>4</v>
      </c>
      <c r="C10" s="148">
        <v>42398</v>
      </c>
      <c r="D10" s="149"/>
      <c r="E10" s="150">
        <f t="shared" ref="E10" si="4">J10+K10+L10+M10+N10+O10</f>
        <v>1</v>
      </c>
      <c r="F10" s="150">
        <v>0</v>
      </c>
      <c r="G10" s="150">
        <v>0</v>
      </c>
      <c r="H10" s="150">
        <v>0</v>
      </c>
      <c r="I10" s="150">
        <v>0</v>
      </c>
      <c r="J10" s="150">
        <v>0</v>
      </c>
      <c r="K10" s="150">
        <v>0</v>
      </c>
      <c r="L10" s="152">
        <v>1</v>
      </c>
      <c r="M10" s="150">
        <v>0</v>
      </c>
      <c r="N10" s="150">
        <v>0</v>
      </c>
      <c r="O10" s="150">
        <v>0</v>
      </c>
      <c r="P10" s="150">
        <v>0</v>
      </c>
      <c r="Q10" s="150">
        <v>0</v>
      </c>
      <c r="R10" s="150">
        <v>0</v>
      </c>
      <c r="S10" s="150">
        <v>0</v>
      </c>
      <c r="T10" s="150">
        <v>0</v>
      </c>
      <c r="U10" s="150">
        <v>0</v>
      </c>
      <c r="V10" s="150">
        <v>0</v>
      </c>
      <c r="W10" s="163">
        <f t="shared" si="0"/>
        <v>0</v>
      </c>
      <c r="X10" s="150">
        <v>0</v>
      </c>
      <c r="Y10" s="152">
        <f t="shared" si="3"/>
        <v>1</v>
      </c>
      <c r="Z10" s="150">
        <v>0</v>
      </c>
      <c r="AA10" s="147">
        <f t="shared" si="1"/>
        <v>1</v>
      </c>
      <c r="AB10" s="150">
        <v>0</v>
      </c>
      <c r="AC10" s="150">
        <v>0</v>
      </c>
      <c r="AD10" s="147">
        <f t="shared" si="2"/>
        <v>1</v>
      </c>
      <c r="AE10" s="150">
        <v>0</v>
      </c>
    </row>
    <row r="11" spans="1:31">
      <c r="A11" s="152">
        <v>5</v>
      </c>
      <c r="B11" s="147">
        <v>5</v>
      </c>
      <c r="C11" s="148">
        <v>42403</v>
      </c>
      <c r="D11" s="149"/>
      <c r="E11" s="150">
        <v>0</v>
      </c>
      <c r="F11" s="150">
        <v>1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152">
        <v>1</v>
      </c>
      <c r="O11" s="150">
        <v>0</v>
      </c>
      <c r="P11" s="150">
        <v>0</v>
      </c>
      <c r="Q11" s="150">
        <v>0</v>
      </c>
      <c r="R11" s="150">
        <v>0</v>
      </c>
      <c r="S11" s="150">
        <v>0</v>
      </c>
      <c r="T11" s="150">
        <v>0</v>
      </c>
      <c r="U11" s="150">
        <v>0</v>
      </c>
      <c r="V11" s="150">
        <v>0</v>
      </c>
      <c r="W11" s="163">
        <f t="shared" si="0"/>
        <v>0</v>
      </c>
      <c r="X11" s="150">
        <v>0</v>
      </c>
      <c r="Y11" s="150">
        <v>0</v>
      </c>
      <c r="Z11" s="150">
        <v>0</v>
      </c>
      <c r="AA11" s="147">
        <f t="shared" si="1"/>
        <v>1</v>
      </c>
      <c r="AB11" s="150">
        <v>0</v>
      </c>
      <c r="AC11" s="150">
        <v>0</v>
      </c>
      <c r="AD11" s="147">
        <f t="shared" si="2"/>
        <v>1</v>
      </c>
      <c r="AE11" s="150">
        <v>0</v>
      </c>
    </row>
    <row r="12" spans="1:31">
      <c r="A12" s="152">
        <v>6</v>
      </c>
      <c r="B12" s="151">
        <v>6</v>
      </c>
      <c r="C12" s="148">
        <v>42416</v>
      </c>
      <c r="D12" s="149"/>
      <c r="E12" s="150">
        <v>0</v>
      </c>
      <c r="F12" s="150">
        <v>1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0</v>
      </c>
      <c r="N12" s="152">
        <v>1</v>
      </c>
      <c r="O12" s="150">
        <v>0</v>
      </c>
      <c r="P12" s="150">
        <v>0</v>
      </c>
      <c r="Q12" s="150">
        <v>0</v>
      </c>
      <c r="R12" s="150">
        <v>0</v>
      </c>
      <c r="S12" s="150">
        <v>0</v>
      </c>
      <c r="T12" s="150">
        <v>0</v>
      </c>
      <c r="U12" s="150">
        <v>0</v>
      </c>
      <c r="V12" s="150">
        <v>0</v>
      </c>
      <c r="W12" s="163">
        <f t="shared" si="0"/>
        <v>0</v>
      </c>
      <c r="X12" s="150">
        <v>0</v>
      </c>
      <c r="Y12" s="150">
        <v>0</v>
      </c>
      <c r="Z12" s="150">
        <v>0</v>
      </c>
      <c r="AA12" s="147">
        <f t="shared" si="1"/>
        <v>1</v>
      </c>
      <c r="AB12" s="150">
        <v>0</v>
      </c>
      <c r="AC12" s="150">
        <v>0</v>
      </c>
      <c r="AD12" s="147">
        <f t="shared" si="2"/>
        <v>1</v>
      </c>
      <c r="AE12" s="150">
        <v>0</v>
      </c>
    </row>
    <row r="13" spans="1:31">
      <c r="A13" s="152">
        <v>7</v>
      </c>
      <c r="B13" s="147">
        <v>7</v>
      </c>
      <c r="C13" s="148">
        <v>42445</v>
      </c>
      <c r="D13" s="149"/>
      <c r="E13" s="150">
        <v>1</v>
      </c>
      <c r="F13" s="150">
        <v>1</v>
      </c>
      <c r="G13" s="150">
        <v>0</v>
      </c>
      <c r="H13" s="150">
        <v>0</v>
      </c>
      <c r="I13" s="150">
        <v>0</v>
      </c>
      <c r="J13" s="150">
        <v>1</v>
      </c>
      <c r="K13" s="150">
        <v>0</v>
      </c>
      <c r="L13" s="150">
        <v>0</v>
      </c>
      <c r="M13" s="150">
        <v>0</v>
      </c>
      <c r="N13" s="152">
        <v>1</v>
      </c>
      <c r="O13" s="150">
        <v>0</v>
      </c>
      <c r="P13" s="150">
        <v>0</v>
      </c>
      <c r="Q13" s="150">
        <v>0</v>
      </c>
      <c r="R13" s="150">
        <v>0</v>
      </c>
      <c r="S13" s="150">
        <v>0</v>
      </c>
      <c r="T13" s="150">
        <v>0</v>
      </c>
      <c r="U13" s="150">
        <v>0</v>
      </c>
      <c r="V13" s="150">
        <v>0</v>
      </c>
      <c r="W13" s="163">
        <f t="shared" si="0"/>
        <v>0</v>
      </c>
      <c r="X13" s="150">
        <v>0</v>
      </c>
      <c r="Y13" s="150">
        <v>0</v>
      </c>
      <c r="Z13" s="150">
        <v>0</v>
      </c>
      <c r="AA13" s="147">
        <f t="shared" si="1"/>
        <v>2</v>
      </c>
      <c r="AB13" s="150">
        <v>0</v>
      </c>
      <c r="AC13" s="150">
        <v>0</v>
      </c>
      <c r="AD13" s="147">
        <f t="shared" si="2"/>
        <v>2</v>
      </c>
      <c r="AE13" s="150">
        <v>0</v>
      </c>
    </row>
    <row r="14" spans="1:31">
      <c r="A14" s="152">
        <v>8</v>
      </c>
      <c r="B14" s="151">
        <v>8</v>
      </c>
      <c r="C14" s="148">
        <v>42465</v>
      </c>
      <c r="D14" s="149"/>
      <c r="E14" s="150">
        <v>0</v>
      </c>
      <c r="F14" s="150">
        <v>2</v>
      </c>
      <c r="G14" s="150">
        <v>0</v>
      </c>
      <c r="H14" s="150">
        <v>0</v>
      </c>
      <c r="I14" s="150">
        <v>0</v>
      </c>
      <c r="J14" s="150">
        <v>0</v>
      </c>
      <c r="K14" s="150">
        <v>0</v>
      </c>
      <c r="L14" s="150">
        <v>0</v>
      </c>
      <c r="M14" s="150">
        <v>0</v>
      </c>
      <c r="N14" s="152">
        <v>2</v>
      </c>
      <c r="O14" s="150">
        <v>0</v>
      </c>
      <c r="P14" s="150">
        <v>0</v>
      </c>
      <c r="Q14" s="150">
        <v>0</v>
      </c>
      <c r="R14" s="150">
        <v>0</v>
      </c>
      <c r="S14" s="150">
        <v>0</v>
      </c>
      <c r="T14" s="150">
        <v>0</v>
      </c>
      <c r="U14" s="150">
        <v>0</v>
      </c>
      <c r="V14" s="150">
        <v>0</v>
      </c>
      <c r="W14" s="163">
        <f t="shared" si="0"/>
        <v>0</v>
      </c>
      <c r="X14" s="150">
        <v>0</v>
      </c>
      <c r="Y14" s="150">
        <v>0</v>
      </c>
      <c r="Z14" s="150">
        <v>0</v>
      </c>
      <c r="AA14" s="147">
        <f t="shared" si="1"/>
        <v>2</v>
      </c>
      <c r="AB14" s="150">
        <v>0</v>
      </c>
      <c r="AC14" s="150">
        <v>0</v>
      </c>
      <c r="AD14" s="147">
        <f t="shared" si="2"/>
        <v>2</v>
      </c>
      <c r="AE14" s="150">
        <v>0</v>
      </c>
    </row>
    <row r="15" spans="1:31">
      <c r="A15" s="152">
        <v>9</v>
      </c>
      <c r="B15" s="147">
        <v>9</v>
      </c>
      <c r="C15" s="148">
        <v>42479</v>
      </c>
      <c r="D15" s="149"/>
      <c r="E15" s="150">
        <v>0</v>
      </c>
      <c r="F15" s="150">
        <v>3</v>
      </c>
      <c r="G15" s="150">
        <v>0</v>
      </c>
      <c r="H15" s="150">
        <v>0</v>
      </c>
      <c r="I15" s="150">
        <v>0</v>
      </c>
      <c r="J15" s="150">
        <v>0</v>
      </c>
      <c r="K15" s="150">
        <v>0</v>
      </c>
      <c r="L15" s="150">
        <v>0</v>
      </c>
      <c r="M15" s="150">
        <v>0</v>
      </c>
      <c r="N15" s="152">
        <v>3</v>
      </c>
      <c r="O15" s="150">
        <v>0</v>
      </c>
      <c r="P15" s="150">
        <v>0</v>
      </c>
      <c r="Q15" s="150">
        <v>0</v>
      </c>
      <c r="R15" s="150">
        <v>0</v>
      </c>
      <c r="S15" s="150">
        <v>0</v>
      </c>
      <c r="T15" s="150">
        <v>0</v>
      </c>
      <c r="U15" s="150">
        <v>0</v>
      </c>
      <c r="V15" s="150">
        <v>0</v>
      </c>
      <c r="W15" s="163">
        <f t="shared" si="0"/>
        <v>0</v>
      </c>
      <c r="X15" s="150">
        <v>0</v>
      </c>
      <c r="Y15" s="150">
        <v>0</v>
      </c>
      <c r="Z15" s="150">
        <v>0</v>
      </c>
      <c r="AA15" s="147">
        <f t="shared" si="1"/>
        <v>3</v>
      </c>
      <c r="AB15" s="150">
        <v>0</v>
      </c>
      <c r="AC15" s="150">
        <v>0</v>
      </c>
      <c r="AD15" s="147">
        <f t="shared" si="2"/>
        <v>3</v>
      </c>
      <c r="AE15" s="150">
        <v>0</v>
      </c>
    </row>
    <row r="16" spans="1:31">
      <c r="A16" s="152">
        <v>10</v>
      </c>
      <c r="B16" s="151">
        <v>10</v>
      </c>
      <c r="C16" s="148">
        <v>42502</v>
      </c>
      <c r="D16" s="149"/>
      <c r="E16" s="150">
        <f t="shared" ref="E16:E40" si="5">J16+K16+L16+M16+N16+O16</f>
        <v>1</v>
      </c>
      <c r="F16" s="150">
        <v>0</v>
      </c>
      <c r="G16" s="150">
        <v>0</v>
      </c>
      <c r="H16" s="150">
        <v>0</v>
      </c>
      <c r="I16" s="150">
        <v>0</v>
      </c>
      <c r="J16" s="150">
        <v>0</v>
      </c>
      <c r="K16" s="149">
        <v>1</v>
      </c>
      <c r="L16" s="150">
        <v>0</v>
      </c>
      <c r="M16" s="150">
        <v>0</v>
      </c>
      <c r="N16" s="150">
        <v>0</v>
      </c>
      <c r="O16" s="150"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50">
        <v>0</v>
      </c>
      <c r="V16" s="150">
        <v>0</v>
      </c>
      <c r="W16" s="163">
        <f t="shared" si="0"/>
        <v>1</v>
      </c>
      <c r="X16" s="150">
        <v>0</v>
      </c>
      <c r="Y16" s="150">
        <v>0</v>
      </c>
      <c r="Z16" s="150">
        <v>0</v>
      </c>
      <c r="AA16" s="147">
        <f t="shared" si="1"/>
        <v>1</v>
      </c>
      <c r="AB16" s="150">
        <v>0</v>
      </c>
      <c r="AC16" s="150">
        <v>0</v>
      </c>
      <c r="AD16" s="147">
        <f t="shared" si="2"/>
        <v>1</v>
      </c>
      <c r="AE16" s="150">
        <v>0</v>
      </c>
    </row>
    <row r="17" spans="1:31">
      <c r="A17" s="152">
        <v>11</v>
      </c>
      <c r="B17" s="147">
        <v>11</v>
      </c>
      <c r="C17" s="153">
        <v>42525</v>
      </c>
      <c r="D17" s="152"/>
      <c r="E17" s="150">
        <v>3</v>
      </c>
      <c r="F17" s="154">
        <v>1</v>
      </c>
      <c r="G17" s="150">
        <v>0</v>
      </c>
      <c r="H17" s="150">
        <v>0</v>
      </c>
      <c r="I17" s="150">
        <v>0</v>
      </c>
      <c r="J17" s="150">
        <v>0</v>
      </c>
      <c r="K17" s="150">
        <v>0</v>
      </c>
      <c r="L17" s="152">
        <v>3</v>
      </c>
      <c r="M17" s="150">
        <v>0</v>
      </c>
      <c r="N17" s="152">
        <v>1</v>
      </c>
      <c r="O17" s="150">
        <v>0</v>
      </c>
      <c r="P17" s="150">
        <v>0</v>
      </c>
      <c r="Q17" s="150">
        <v>0</v>
      </c>
      <c r="R17" s="150">
        <v>0</v>
      </c>
      <c r="S17" s="150">
        <v>0</v>
      </c>
      <c r="T17" s="150">
        <v>0</v>
      </c>
      <c r="U17" s="150">
        <v>0</v>
      </c>
      <c r="V17" s="150">
        <v>0</v>
      </c>
      <c r="W17" s="163">
        <f t="shared" si="0"/>
        <v>0</v>
      </c>
      <c r="X17" s="150">
        <v>0</v>
      </c>
      <c r="Y17" s="152">
        <f t="shared" ref="Y17" si="6">L17</f>
        <v>3</v>
      </c>
      <c r="Z17" s="150">
        <v>0</v>
      </c>
      <c r="AA17" s="147">
        <f t="shared" si="1"/>
        <v>4</v>
      </c>
      <c r="AB17" s="150">
        <v>0</v>
      </c>
      <c r="AC17" s="150">
        <v>0</v>
      </c>
      <c r="AD17" s="147">
        <f t="shared" si="2"/>
        <v>4</v>
      </c>
      <c r="AE17" s="150">
        <v>0</v>
      </c>
    </row>
    <row r="18" spans="1:31">
      <c r="A18" s="152">
        <v>12</v>
      </c>
      <c r="B18" s="151">
        <v>12</v>
      </c>
      <c r="C18" s="153">
        <v>42558</v>
      </c>
      <c r="D18" s="152"/>
      <c r="E18" s="150">
        <f t="shared" si="5"/>
        <v>1</v>
      </c>
      <c r="F18" s="150">
        <v>0</v>
      </c>
      <c r="G18" s="150">
        <v>0</v>
      </c>
      <c r="H18" s="150">
        <v>0</v>
      </c>
      <c r="I18" s="150">
        <v>0</v>
      </c>
      <c r="J18" s="154">
        <v>1</v>
      </c>
      <c r="K18" s="150">
        <v>0</v>
      </c>
      <c r="L18" s="150">
        <v>0</v>
      </c>
      <c r="M18" s="150">
        <v>0</v>
      </c>
      <c r="N18" s="150">
        <v>0</v>
      </c>
      <c r="O18" s="150">
        <v>0</v>
      </c>
      <c r="P18" s="150">
        <v>0</v>
      </c>
      <c r="Q18" s="150">
        <v>0</v>
      </c>
      <c r="R18" s="150">
        <v>0</v>
      </c>
      <c r="S18" s="150">
        <v>0</v>
      </c>
      <c r="T18" s="150">
        <v>0</v>
      </c>
      <c r="U18" s="150">
        <v>0</v>
      </c>
      <c r="V18" s="150">
        <v>0</v>
      </c>
      <c r="W18" s="163">
        <f t="shared" si="0"/>
        <v>0</v>
      </c>
      <c r="X18" s="150">
        <v>0</v>
      </c>
      <c r="Y18" s="150">
        <v>0</v>
      </c>
      <c r="Z18" s="150">
        <v>0</v>
      </c>
      <c r="AA18" s="147">
        <f t="shared" si="1"/>
        <v>1</v>
      </c>
      <c r="AB18" s="150">
        <v>0</v>
      </c>
      <c r="AC18" s="150">
        <v>0</v>
      </c>
      <c r="AD18" s="147">
        <f t="shared" si="2"/>
        <v>1</v>
      </c>
      <c r="AE18" s="150">
        <v>0</v>
      </c>
    </row>
    <row r="19" spans="1:31">
      <c r="A19" s="152">
        <v>13</v>
      </c>
      <c r="B19" s="147">
        <v>13</v>
      </c>
      <c r="C19" s="153">
        <v>42559</v>
      </c>
      <c r="D19" s="152"/>
      <c r="E19" s="150">
        <v>0</v>
      </c>
      <c r="F19" s="154">
        <v>1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152">
        <v>1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50">
        <v>0</v>
      </c>
      <c r="V19" s="150">
        <v>0</v>
      </c>
      <c r="W19" s="163">
        <f t="shared" si="0"/>
        <v>0</v>
      </c>
      <c r="X19" s="150">
        <v>0</v>
      </c>
      <c r="Y19" s="150">
        <v>0</v>
      </c>
      <c r="Z19" s="150">
        <v>0</v>
      </c>
      <c r="AA19" s="147">
        <f t="shared" si="1"/>
        <v>1</v>
      </c>
      <c r="AB19" s="150">
        <v>0</v>
      </c>
      <c r="AC19" s="150">
        <v>0</v>
      </c>
      <c r="AD19" s="147">
        <f t="shared" si="2"/>
        <v>1</v>
      </c>
      <c r="AE19" s="150">
        <v>0</v>
      </c>
    </row>
    <row r="20" spans="1:31">
      <c r="A20" s="152">
        <v>14</v>
      </c>
      <c r="B20" s="151">
        <v>14</v>
      </c>
      <c r="C20" s="153">
        <v>42562</v>
      </c>
      <c r="D20" s="152"/>
      <c r="E20" s="150">
        <v>0</v>
      </c>
      <c r="F20" s="154">
        <v>1</v>
      </c>
      <c r="G20" s="150">
        <v>0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0">
        <v>0</v>
      </c>
      <c r="N20" s="152">
        <v>1</v>
      </c>
      <c r="O20" s="150">
        <v>0</v>
      </c>
      <c r="P20" s="150">
        <v>0</v>
      </c>
      <c r="Q20" s="150">
        <v>0</v>
      </c>
      <c r="R20" s="150">
        <v>0</v>
      </c>
      <c r="S20" s="150">
        <v>0</v>
      </c>
      <c r="T20" s="150">
        <v>0</v>
      </c>
      <c r="U20" s="150">
        <v>0</v>
      </c>
      <c r="V20" s="150">
        <v>0</v>
      </c>
      <c r="W20" s="163">
        <f t="shared" si="0"/>
        <v>0</v>
      </c>
      <c r="X20" s="150">
        <v>0</v>
      </c>
      <c r="Y20" s="150">
        <v>0</v>
      </c>
      <c r="Z20" s="150">
        <v>0</v>
      </c>
      <c r="AA20" s="147">
        <f t="shared" si="1"/>
        <v>1</v>
      </c>
      <c r="AB20" s="150">
        <v>0</v>
      </c>
      <c r="AC20" s="150">
        <v>0</v>
      </c>
      <c r="AD20" s="147">
        <f t="shared" si="2"/>
        <v>1</v>
      </c>
      <c r="AE20" s="150">
        <v>0</v>
      </c>
    </row>
    <row r="21" spans="1:31">
      <c r="A21" s="152">
        <v>15</v>
      </c>
      <c r="B21" s="147">
        <v>15</v>
      </c>
      <c r="C21" s="153">
        <v>42563</v>
      </c>
      <c r="D21" s="152"/>
      <c r="E21" s="150">
        <v>0</v>
      </c>
      <c r="F21" s="154">
        <v>2</v>
      </c>
      <c r="G21" s="150">
        <v>0</v>
      </c>
      <c r="H21" s="150">
        <v>0</v>
      </c>
      <c r="I21" s="150">
        <v>0</v>
      </c>
      <c r="J21" s="150">
        <v>0</v>
      </c>
      <c r="K21" s="150">
        <v>0</v>
      </c>
      <c r="L21" s="150">
        <v>0</v>
      </c>
      <c r="M21" s="150">
        <v>0</v>
      </c>
      <c r="N21" s="152">
        <v>2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0</v>
      </c>
      <c r="U21" s="150">
        <v>0</v>
      </c>
      <c r="V21" s="150">
        <v>0</v>
      </c>
      <c r="W21" s="163">
        <f t="shared" si="0"/>
        <v>0</v>
      </c>
      <c r="X21" s="150">
        <v>0</v>
      </c>
      <c r="Y21" s="150">
        <v>0</v>
      </c>
      <c r="Z21" s="150">
        <v>0</v>
      </c>
      <c r="AA21" s="147">
        <f t="shared" si="1"/>
        <v>2</v>
      </c>
      <c r="AB21" s="150">
        <v>0</v>
      </c>
      <c r="AC21" s="150">
        <v>0</v>
      </c>
      <c r="AD21" s="147">
        <f t="shared" si="2"/>
        <v>2</v>
      </c>
      <c r="AE21" s="150">
        <v>0</v>
      </c>
    </row>
    <row r="22" spans="1:31">
      <c r="A22" s="152">
        <v>16</v>
      </c>
      <c r="B22" s="151">
        <v>16</v>
      </c>
      <c r="C22" s="153">
        <v>42569</v>
      </c>
      <c r="D22" s="152"/>
      <c r="E22" s="150">
        <f t="shared" si="5"/>
        <v>1</v>
      </c>
      <c r="F22" s="150">
        <v>0</v>
      </c>
      <c r="G22" s="150">
        <v>0</v>
      </c>
      <c r="H22" s="150">
        <v>0</v>
      </c>
      <c r="I22" s="150">
        <v>0</v>
      </c>
      <c r="J22" s="154">
        <v>1</v>
      </c>
      <c r="K22" s="150">
        <v>0</v>
      </c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50">
        <v>0</v>
      </c>
      <c r="V22" s="150">
        <v>0</v>
      </c>
      <c r="W22" s="163">
        <f t="shared" si="0"/>
        <v>0</v>
      </c>
      <c r="X22" s="150">
        <v>0</v>
      </c>
      <c r="Y22" s="150">
        <v>0</v>
      </c>
      <c r="Z22" s="150">
        <v>0</v>
      </c>
      <c r="AA22" s="147">
        <f t="shared" si="1"/>
        <v>1</v>
      </c>
      <c r="AB22" s="150">
        <v>0</v>
      </c>
      <c r="AC22" s="150">
        <v>0</v>
      </c>
      <c r="AD22" s="147">
        <f t="shared" si="2"/>
        <v>1</v>
      </c>
      <c r="AE22" s="150">
        <v>0</v>
      </c>
    </row>
    <row r="23" spans="1:31">
      <c r="A23" s="152">
        <v>17</v>
      </c>
      <c r="B23" s="147">
        <v>17</v>
      </c>
      <c r="C23" s="153">
        <v>42587</v>
      </c>
      <c r="D23" s="152"/>
      <c r="E23" s="150">
        <f t="shared" si="5"/>
        <v>1</v>
      </c>
      <c r="F23" s="150">
        <v>0</v>
      </c>
      <c r="G23" s="150">
        <v>0</v>
      </c>
      <c r="H23" s="150">
        <v>0</v>
      </c>
      <c r="I23" s="150">
        <v>0</v>
      </c>
      <c r="J23" s="150">
        <v>0</v>
      </c>
      <c r="K23" s="152">
        <v>1</v>
      </c>
      <c r="L23" s="150">
        <v>0</v>
      </c>
      <c r="M23" s="150">
        <v>0</v>
      </c>
      <c r="N23" s="150">
        <v>0</v>
      </c>
      <c r="O23" s="150">
        <v>0</v>
      </c>
      <c r="P23" s="150">
        <v>0</v>
      </c>
      <c r="Q23" s="150">
        <v>0</v>
      </c>
      <c r="R23" s="150">
        <v>0</v>
      </c>
      <c r="S23" s="150">
        <v>0</v>
      </c>
      <c r="T23" s="150">
        <v>0</v>
      </c>
      <c r="U23" s="150">
        <v>0</v>
      </c>
      <c r="V23" s="150">
        <v>0</v>
      </c>
      <c r="W23" s="163">
        <f t="shared" si="0"/>
        <v>1</v>
      </c>
      <c r="X23" s="150">
        <v>0</v>
      </c>
      <c r="Y23" s="150">
        <v>0</v>
      </c>
      <c r="Z23" s="150">
        <v>0</v>
      </c>
      <c r="AA23" s="147">
        <f t="shared" si="1"/>
        <v>1</v>
      </c>
      <c r="AB23" s="150">
        <v>0</v>
      </c>
      <c r="AC23" s="150">
        <v>0</v>
      </c>
      <c r="AD23" s="147">
        <f t="shared" si="2"/>
        <v>1</v>
      </c>
      <c r="AE23" s="150">
        <v>0</v>
      </c>
    </row>
    <row r="24" spans="1:31">
      <c r="A24" s="152">
        <v>18</v>
      </c>
      <c r="B24" s="151">
        <v>18</v>
      </c>
      <c r="C24" s="153">
        <v>42590</v>
      </c>
      <c r="D24" s="152"/>
      <c r="E24" s="150">
        <v>1</v>
      </c>
      <c r="F24" s="150">
        <v>0</v>
      </c>
      <c r="G24" s="150">
        <v>0</v>
      </c>
      <c r="H24" s="150">
        <v>0</v>
      </c>
      <c r="I24" s="150">
        <v>0</v>
      </c>
      <c r="J24" s="150">
        <v>0</v>
      </c>
      <c r="K24" s="150">
        <v>0</v>
      </c>
      <c r="L24" s="150">
        <v>0</v>
      </c>
      <c r="M24" s="150">
        <v>0</v>
      </c>
      <c r="N24" s="152">
        <v>1</v>
      </c>
      <c r="O24" s="150">
        <v>0</v>
      </c>
      <c r="P24" s="150">
        <v>0</v>
      </c>
      <c r="Q24" s="150">
        <v>0</v>
      </c>
      <c r="R24" s="150">
        <v>0</v>
      </c>
      <c r="S24" s="150">
        <v>0</v>
      </c>
      <c r="T24" s="150">
        <v>0</v>
      </c>
      <c r="U24" s="150">
        <v>0</v>
      </c>
      <c r="V24" s="150">
        <v>0</v>
      </c>
      <c r="W24" s="163">
        <f t="shared" si="0"/>
        <v>0</v>
      </c>
      <c r="X24" s="150">
        <v>0</v>
      </c>
      <c r="Y24" s="150">
        <v>0</v>
      </c>
      <c r="Z24" s="150">
        <v>0</v>
      </c>
      <c r="AA24" s="147">
        <f t="shared" si="1"/>
        <v>1</v>
      </c>
      <c r="AB24" s="150">
        <v>0</v>
      </c>
      <c r="AC24" s="150">
        <v>0</v>
      </c>
      <c r="AD24" s="147">
        <f t="shared" si="2"/>
        <v>1</v>
      </c>
      <c r="AE24" s="150">
        <v>0</v>
      </c>
    </row>
    <row r="25" spans="1:31">
      <c r="A25" s="152">
        <v>19</v>
      </c>
      <c r="B25" s="147">
        <v>19</v>
      </c>
      <c r="C25" s="153">
        <v>42591</v>
      </c>
      <c r="D25" s="152"/>
      <c r="E25" s="150">
        <v>1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152">
        <v>1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50">
        <v>0</v>
      </c>
      <c r="V25" s="150">
        <v>0</v>
      </c>
      <c r="W25" s="163">
        <f t="shared" si="0"/>
        <v>0</v>
      </c>
      <c r="X25" s="150">
        <v>0</v>
      </c>
      <c r="Y25" s="150">
        <v>0</v>
      </c>
      <c r="Z25" s="150">
        <v>0</v>
      </c>
      <c r="AA25" s="147">
        <f t="shared" si="1"/>
        <v>1</v>
      </c>
      <c r="AB25" s="150">
        <v>0</v>
      </c>
      <c r="AC25" s="150">
        <v>0</v>
      </c>
      <c r="AD25" s="147">
        <f t="shared" si="2"/>
        <v>1</v>
      </c>
      <c r="AE25" s="150">
        <v>0</v>
      </c>
    </row>
    <row r="26" spans="1:31">
      <c r="A26" s="152">
        <v>20</v>
      </c>
      <c r="B26" s="151">
        <v>20</v>
      </c>
      <c r="C26" s="153">
        <v>42594</v>
      </c>
      <c r="D26" s="152"/>
      <c r="E26" s="150">
        <v>1</v>
      </c>
      <c r="F26" s="150">
        <v>0</v>
      </c>
      <c r="G26" s="150">
        <v>0</v>
      </c>
      <c r="H26" s="150">
        <v>0</v>
      </c>
      <c r="I26" s="150">
        <v>0</v>
      </c>
      <c r="J26" s="150">
        <v>0</v>
      </c>
      <c r="K26" s="150">
        <v>0</v>
      </c>
      <c r="L26" s="150">
        <v>0</v>
      </c>
      <c r="M26" s="150">
        <v>0</v>
      </c>
      <c r="N26" s="152">
        <v>1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50">
        <v>0</v>
      </c>
      <c r="V26" s="150">
        <v>0</v>
      </c>
      <c r="W26" s="163">
        <f t="shared" si="0"/>
        <v>0</v>
      </c>
      <c r="X26" s="150">
        <v>0</v>
      </c>
      <c r="Y26" s="150">
        <v>0</v>
      </c>
      <c r="Z26" s="150">
        <v>0</v>
      </c>
      <c r="AA26" s="147">
        <f t="shared" si="1"/>
        <v>1</v>
      </c>
      <c r="AB26" s="150">
        <v>0</v>
      </c>
      <c r="AC26" s="150">
        <v>0</v>
      </c>
      <c r="AD26" s="147">
        <f t="shared" si="2"/>
        <v>1</v>
      </c>
      <c r="AE26" s="150">
        <v>0</v>
      </c>
    </row>
    <row r="27" spans="1:31">
      <c r="A27" s="152">
        <v>21</v>
      </c>
      <c r="B27" s="147">
        <v>21</v>
      </c>
      <c r="C27" s="153">
        <v>42599</v>
      </c>
      <c r="D27" s="152"/>
      <c r="E27" s="150">
        <f t="shared" si="5"/>
        <v>1</v>
      </c>
      <c r="F27" s="150">
        <v>0</v>
      </c>
      <c r="G27" s="150">
        <v>0</v>
      </c>
      <c r="H27" s="150">
        <v>0</v>
      </c>
      <c r="I27" s="150">
        <v>0</v>
      </c>
      <c r="J27" s="154">
        <v>1</v>
      </c>
      <c r="K27" s="150">
        <v>0</v>
      </c>
      <c r="L27" s="150">
        <v>0</v>
      </c>
      <c r="M27" s="150">
        <v>0</v>
      </c>
      <c r="N27" s="150">
        <v>0</v>
      </c>
      <c r="O27" s="150">
        <v>0</v>
      </c>
      <c r="P27" s="150">
        <v>0</v>
      </c>
      <c r="Q27" s="150">
        <v>0</v>
      </c>
      <c r="R27" s="150">
        <v>0</v>
      </c>
      <c r="S27" s="150">
        <v>0</v>
      </c>
      <c r="T27" s="150">
        <v>0</v>
      </c>
      <c r="U27" s="150">
        <v>0</v>
      </c>
      <c r="V27" s="150">
        <v>0</v>
      </c>
      <c r="W27" s="163">
        <f t="shared" si="0"/>
        <v>0</v>
      </c>
      <c r="X27" s="150">
        <v>0</v>
      </c>
      <c r="Y27" s="150">
        <v>0</v>
      </c>
      <c r="Z27" s="150">
        <v>0</v>
      </c>
      <c r="AA27" s="147">
        <f t="shared" si="1"/>
        <v>1</v>
      </c>
      <c r="AB27" s="150">
        <v>0</v>
      </c>
      <c r="AC27" s="150">
        <v>0</v>
      </c>
      <c r="AD27" s="147">
        <f t="shared" si="2"/>
        <v>1</v>
      </c>
      <c r="AE27" s="150">
        <v>0</v>
      </c>
    </row>
    <row r="28" spans="1:31">
      <c r="A28" s="152">
        <v>22</v>
      </c>
      <c r="B28" s="151">
        <v>22</v>
      </c>
      <c r="C28" s="153">
        <v>42607</v>
      </c>
      <c r="D28" s="152"/>
      <c r="E28" s="150">
        <f t="shared" si="5"/>
        <v>1</v>
      </c>
      <c r="F28" s="150">
        <v>0</v>
      </c>
      <c r="G28" s="150">
        <v>0</v>
      </c>
      <c r="H28" s="150">
        <v>0</v>
      </c>
      <c r="I28" s="150">
        <v>0</v>
      </c>
      <c r="J28" s="154">
        <v>1</v>
      </c>
      <c r="K28" s="150">
        <v>0</v>
      </c>
      <c r="L28" s="150">
        <v>0</v>
      </c>
      <c r="M28" s="150">
        <v>0</v>
      </c>
      <c r="N28" s="150">
        <v>0</v>
      </c>
      <c r="O28" s="150">
        <v>0</v>
      </c>
      <c r="P28" s="150">
        <v>0</v>
      </c>
      <c r="Q28" s="150">
        <v>0</v>
      </c>
      <c r="R28" s="150">
        <v>0</v>
      </c>
      <c r="S28" s="150">
        <v>0</v>
      </c>
      <c r="T28" s="150">
        <v>0</v>
      </c>
      <c r="U28" s="150">
        <v>0</v>
      </c>
      <c r="V28" s="150">
        <v>0</v>
      </c>
      <c r="W28" s="163">
        <f t="shared" si="0"/>
        <v>0</v>
      </c>
      <c r="X28" s="150">
        <v>0</v>
      </c>
      <c r="Y28" s="150">
        <v>0</v>
      </c>
      <c r="Z28" s="150">
        <v>0</v>
      </c>
      <c r="AA28" s="147">
        <f t="shared" si="1"/>
        <v>1</v>
      </c>
      <c r="AB28" s="150">
        <v>0</v>
      </c>
      <c r="AC28" s="150">
        <v>0</v>
      </c>
      <c r="AD28" s="147">
        <f t="shared" si="2"/>
        <v>1</v>
      </c>
      <c r="AE28" s="150">
        <v>0</v>
      </c>
    </row>
    <row r="29" spans="1:31">
      <c r="A29" s="152">
        <v>23</v>
      </c>
      <c r="B29" s="147">
        <v>23</v>
      </c>
      <c r="C29" s="153">
        <v>42621</v>
      </c>
      <c r="D29" s="152"/>
      <c r="E29" s="150">
        <f t="shared" si="5"/>
        <v>1</v>
      </c>
      <c r="F29" s="150">
        <v>0</v>
      </c>
      <c r="G29" s="150">
        <v>0</v>
      </c>
      <c r="H29" s="150">
        <v>0</v>
      </c>
      <c r="I29" s="150">
        <v>0</v>
      </c>
      <c r="J29" s="150">
        <v>0</v>
      </c>
      <c r="K29" s="152">
        <v>1</v>
      </c>
      <c r="L29" s="150">
        <v>0</v>
      </c>
      <c r="M29" s="150">
        <v>0</v>
      </c>
      <c r="N29" s="150">
        <v>0</v>
      </c>
      <c r="O29" s="150">
        <v>0</v>
      </c>
      <c r="P29" s="150">
        <v>0</v>
      </c>
      <c r="Q29" s="150">
        <v>0</v>
      </c>
      <c r="R29" s="150">
        <v>0</v>
      </c>
      <c r="S29" s="150">
        <v>0</v>
      </c>
      <c r="T29" s="150">
        <v>0</v>
      </c>
      <c r="U29" s="150">
        <v>0</v>
      </c>
      <c r="V29" s="150">
        <v>0</v>
      </c>
      <c r="W29" s="163">
        <f t="shared" si="0"/>
        <v>1</v>
      </c>
      <c r="X29" s="150">
        <v>0</v>
      </c>
      <c r="Y29" s="150">
        <v>0</v>
      </c>
      <c r="Z29" s="150">
        <v>0</v>
      </c>
      <c r="AA29" s="147">
        <f t="shared" si="1"/>
        <v>1</v>
      </c>
      <c r="AB29" s="150">
        <v>0</v>
      </c>
      <c r="AC29" s="150">
        <v>0</v>
      </c>
      <c r="AD29" s="147">
        <f t="shared" si="2"/>
        <v>1</v>
      </c>
      <c r="AE29" s="150">
        <v>0</v>
      </c>
    </row>
    <row r="30" spans="1:31">
      <c r="A30" s="152">
        <v>24</v>
      </c>
      <c r="B30" s="151">
        <v>24</v>
      </c>
      <c r="C30" s="153">
        <v>42622</v>
      </c>
      <c r="D30" s="152"/>
      <c r="E30" s="150">
        <v>1</v>
      </c>
      <c r="F30" s="150">
        <v>0</v>
      </c>
      <c r="G30" s="150">
        <v>0</v>
      </c>
      <c r="H30" s="150">
        <v>0</v>
      </c>
      <c r="I30" s="150">
        <v>0</v>
      </c>
      <c r="J30" s="150">
        <v>0</v>
      </c>
      <c r="K30" s="150">
        <v>0</v>
      </c>
      <c r="L30" s="150">
        <v>0</v>
      </c>
      <c r="M30" s="150">
        <v>0</v>
      </c>
      <c r="N30" s="152">
        <v>1</v>
      </c>
      <c r="O30" s="150">
        <v>0</v>
      </c>
      <c r="P30" s="150">
        <v>0</v>
      </c>
      <c r="Q30" s="150">
        <v>0</v>
      </c>
      <c r="R30" s="150">
        <v>0</v>
      </c>
      <c r="S30" s="150">
        <v>0</v>
      </c>
      <c r="T30" s="150">
        <v>0</v>
      </c>
      <c r="U30" s="150">
        <v>0</v>
      </c>
      <c r="V30" s="150">
        <v>0</v>
      </c>
      <c r="W30" s="163">
        <f t="shared" si="0"/>
        <v>0</v>
      </c>
      <c r="X30" s="150">
        <v>0</v>
      </c>
      <c r="Y30" s="150">
        <v>0</v>
      </c>
      <c r="Z30" s="150">
        <v>0</v>
      </c>
      <c r="AA30" s="147">
        <f t="shared" si="1"/>
        <v>1</v>
      </c>
      <c r="AB30" s="150">
        <v>0</v>
      </c>
      <c r="AC30" s="150">
        <v>0</v>
      </c>
      <c r="AD30" s="147">
        <f t="shared" si="2"/>
        <v>1</v>
      </c>
      <c r="AE30" s="150">
        <v>0</v>
      </c>
    </row>
    <row r="31" spans="1:31">
      <c r="A31" s="152">
        <v>25</v>
      </c>
      <c r="B31" s="147">
        <v>25</v>
      </c>
      <c r="C31" s="153">
        <v>42632</v>
      </c>
      <c r="D31" s="152"/>
      <c r="E31" s="150">
        <f t="shared" si="5"/>
        <v>1</v>
      </c>
      <c r="F31" s="150">
        <v>0</v>
      </c>
      <c r="G31" s="150">
        <v>0</v>
      </c>
      <c r="H31" s="150">
        <v>0</v>
      </c>
      <c r="I31" s="150">
        <v>0</v>
      </c>
      <c r="J31" s="154">
        <v>1</v>
      </c>
      <c r="K31" s="150">
        <v>0</v>
      </c>
      <c r="L31" s="150">
        <v>0</v>
      </c>
      <c r="M31" s="150">
        <v>0</v>
      </c>
      <c r="N31" s="150">
        <v>0</v>
      </c>
      <c r="O31" s="150">
        <v>0</v>
      </c>
      <c r="P31" s="150">
        <v>0</v>
      </c>
      <c r="Q31" s="150">
        <v>0</v>
      </c>
      <c r="R31" s="150">
        <v>0</v>
      </c>
      <c r="S31" s="150">
        <v>0</v>
      </c>
      <c r="T31" s="150">
        <v>0</v>
      </c>
      <c r="U31" s="150">
        <v>0</v>
      </c>
      <c r="V31" s="150">
        <v>0</v>
      </c>
      <c r="W31" s="163">
        <f t="shared" si="0"/>
        <v>0</v>
      </c>
      <c r="X31" s="150">
        <v>0</v>
      </c>
      <c r="Y31" s="150">
        <v>0</v>
      </c>
      <c r="Z31" s="150">
        <v>0</v>
      </c>
      <c r="AA31" s="147">
        <f t="shared" si="1"/>
        <v>1</v>
      </c>
      <c r="AB31" s="150">
        <v>0</v>
      </c>
      <c r="AC31" s="150">
        <v>0</v>
      </c>
      <c r="AD31" s="147">
        <f t="shared" si="2"/>
        <v>1</v>
      </c>
      <c r="AE31" s="150">
        <v>0</v>
      </c>
    </row>
    <row r="32" spans="1:31">
      <c r="A32" s="152">
        <v>26</v>
      </c>
      <c r="B32" s="151">
        <v>26</v>
      </c>
      <c r="C32" s="153">
        <v>42633</v>
      </c>
      <c r="D32" s="152"/>
      <c r="E32" s="150">
        <v>1</v>
      </c>
      <c r="F32" s="150">
        <v>0</v>
      </c>
      <c r="G32" s="150">
        <v>0</v>
      </c>
      <c r="H32" s="150">
        <v>0</v>
      </c>
      <c r="I32" s="150">
        <v>0</v>
      </c>
      <c r="J32" s="150">
        <v>0</v>
      </c>
      <c r="K32" s="150">
        <v>0</v>
      </c>
      <c r="L32" s="150">
        <v>0</v>
      </c>
      <c r="M32" s="150">
        <v>0</v>
      </c>
      <c r="N32" s="152">
        <v>1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50">
        <v>0</v>
      </c>
      <c r="V32" s="150">
        <v>0</v>
      </c>
      <c r="W32" s="163">
        <f t="shared" si="0"/>
        <v>0</v>
      </c>
      <c r="X32" s="150">
        <v>0</v>
      </c>
      <c r="Y32" s="150">
        <v>0</v>
      </c>
      <c r="Z32" s="150">
        <v>0</v>
      </c>
      <c r="AA32" s="147">
        <f t="shared" si="1"/>
        <v>1</v>
      </c>
      <c r="AB32" s="150">
        <v>0</v>
      </c>
      <c r="AC32" s="150">
        <v>0</v>
      </c>
      <c r="AD32" s="147">
        <f t="shared" si="2"/>
        <v>1</v>
      </c>
      <c r="AE32" s="150">
        <v>0</v>
      </c>
    </row>
    <row r="33" spans="1:31">
      <c r="A33" s="152">
        <v>27</v>
      </c>
      <c r="B33" s="147">
        <v>27</v>
      </c>
      <c r="C33" s="153">
        <v>42636</v>
      </c>
      <c r="D33" s="152"/>
      <c r="E33" s="150">
        <v>1</v>
      </c>
      <c r="F33" s="150">
        <v>0</v>
      </c>
      <c r="G33" s="150">
        <v>0</v>
      </c>
      <c r="H33" s="150">
        <v>0</v>
      </c>
      <c r="I33" s="150">
        <v>0</v>
      </c>
      <c r="J33" s="150">
        <v>0</v>
      </c>
      <c r="K33" s="150">
        <v>0</v>
      </c>
      <c r="L33" s="150">
        <v>0</v>
      </c>
      <c r="M33" s="150">
        <v>0</v>
      </c>
      <c r="N33" s="152">
        <v>1</v>
      </c>
      <c r="O33" s="150">
        <v>0</v>
      </c>
      <c r="P33" s="150">
        <v>0</v>
      </c>
      <c r="Q33" s="150">
        <v>0</v>
      </c>
      <c r="R33" s="150">
        <v>0</v>
      </c>
      <c r="S33" s="150">
        <v>0</v>
      </c>
      <c r="T33" s="150">
        <v>0</v>
      </c>
      <c r="U33" s="150">
        <v>0</v>
      </c>
      <c r="V33" s="150">
        <v>0</v>
      </c>
      <c r="W33" s="163">
        <f t="shared" si="0"/>
        <v>0</v>
      </c>
      <c r="X33" s="150">
        <v>0</v>
      </c>
      <c r="Y33" s="150">
        <v>0</v>
      </c>
      <c r="Z33" s="150">
        <v>0</v>
      </c>
      <c r="AA33" s="147">
        <f t="shared" si="1"/>
        <v>1</v>
      </c>
      <c r="AB33" s="150">
        <v>0</v>
      </c>
      <c r="AC33" s="150">
        <v>0</v>
      </c>
      <c r="AD33" s="147">
        <f t="shared" si="2"/>
        <v>1</v>
      </c>
      <c r="AE33" s="150">
        <v>0</v>
      </c>
    </row>
    <row r="34" spans="1:31">
      <c r="A34" s="152">
        <v>28</v>
      </c>
      <c r="B34" s="151">
        <v>28</v>
      </c>
      <c r="C34" s="153">
        <v>42640</v>
      </c>
      <c r="D34" s="152"/>
      <c r="E34" s="150">
        <v>2</v>
      </c>
      <c r="F34" s="150">
        <v>0</v>
      </c>
      <c r="G34" s="150">
        <v>0</v>
      </c>
      <c r="H34" s="150">
        <v>0</v>
      </c>
      <c r="I34" s="150">
        <v>0</v>
      </c>
      <c r="J34" s="150">
        <v>0</v>
      </c>
      <c r="K34" s="150">
        <v>0</v>
      </c>
      <c r="L34" s="150">
        <v>0</v>
      </c>
      <c r="M34" s="150">
        <v>0</v>
      </c>
      <c r="N34" s="152">
        <v>2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50">
        <v>0</v>
      </c>
      <c r="V34" s="150">
        <v>0</v>
      </c>
      <c r="W34" s="163">
        <f t="shared" si="0"/>
        <v>0</v>
      </c>
      <c r="X34" s="150">
        <v>0</v>
      </c>
      <c r="Y34" s="150">
        <v>0</v>
      </c>
      <c r="Z34" s="150">
        <v>0</v>
      </c>
      <c r="AA34" s="147">
        <f t="shared" si="1"/>
        <v>2</v>
      </c>
      <c r="AB34" s="150">
        <v>0</v>
      </c>
      <c r="AC34" s="150">
        <v>0</v>
      </c>
      <c r="AD34" s="147">
        <f t="shared" si="2"/>
        <v>2</v>
      </c>
      <c r="AE34" s="150">
        <v>0</v>
      </c>
    </row>
    <row r="35" spans="1:31">
      <c r="A35" s="152">
        <v>29</v>
      </c>
      <c r="B35" s="147">
        <v>29</v>
      </c>
      <c r="C35" s="153">
        <v>42653</v>
      </c>
      <c r="D35" s="152"/>
      <c r="E35" s="150">
        <f t="shared" si="5"/>
        <v>1</v>
      </c>
      <c r="F35" s="150">
        <v>0</v>
      </c>
      <c r="G35" s="150">
        <v>0</v>
      </c>
      <c r="H35" s="150">
        <v>0</v>
      </c>
      <c r="I35" s="150">
        <v>0</v>
      </c>
      <c r="J35" s="154">
        <v>1</v>
      </c>
      <c r="K35" s="150">
        <v>0</v>
      </c>
      <c r="L35" s="150">
        <v>0</v>
      </c>
      <c r="M35" s="150">
        <v>0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50">
        <v>0</v>
      </c>
      <c r="V35" s="150">
        <v>0</v>
      </c>
      <c r="W35" s="163">
        <f t="shared" si="0"/>
        <v>0</v>
      </c>
      <c r="X35" s="150">
        <v>0</v>
      </c>
      <c r="Y35" s="150">
        <v>0</v>
      </c>
      <c r="Z35" s="150">
        <v>0</v>
      </c>
      <c r="AA35" s="147">
        <f t="shared" si="1"/>
        <v>1</v>
      </c>
      <c r="AB35" s="150">
        <v>0</v>
      </c>
      <c r="AC35" s="150">
        <v>0</v>
      </c>
      <c r="AD35" s="147">
        <f t="shared" si="2"/>
        <v>1</v>
      </c>
      <c r="AE35" s="150">
        <v>0</v>
      </c>
    </row>
    <row r="36" spans="1:31">
      <c r="A36" s="152">
        <v>30</v>
      </c>
      <c r="B36" s="151">
        <v>30</v>
      </c>
      <c r="C36" s="153">
        <v>42682</v>
      </c>
      <c r="D36" s="152"/>
      <c r="E36" s="150">
        <f t="shared" si="5"/>
        <v>1</v>
      </c>
      <c r="F36" s="150">
        <v>0</v>
      </c>
      <c r="G36" s="150">
        <v>0</v>
      </c>
      <c r="H36" s="150">
        <v>0</v>
      </c>
      <c r="I36" s="150">
        <v>0</v>
      </c>
      <c r="J36" s="154">
        <v>1</v>
      </c>
      <c r="K36" s="150">
        <v>0</v>
      </c>
      <c r="L36" s="150">
        <v>0</v>
      </c>
      <c r="M36" s="150">
        <v>0</v>
      </c>
      <c r="N36" s="150">
        <v>0</v>
      </c>
      <c r="O36" s="150">
        <v>0</v>
      </c>
      <c r="P36" s="150">
        <v>0</v>
      </c>
      <c r="Q36" s="150">
        <v>0</v>
      </c>
      <c r="R36" s="150">
        <v>0</v>
      </c>
      <c r="S36" s="150">
        <v>0</v>
      </c>
      <c r="T36" s="150">
        <v>0</v>
      </c>
      <c r="U36" s="150">
        <v>0</v>
      </c>
      <c r="V36" s="150">
        <v>0</v>
      </c>
      <c r="W36" s="163">
        <f t="shared" si="0"/>
        <v>0</v>
      </c>
      <c r="X36" s="150">
        <v>0</v>
      </c>
      <c r="Y36" s="150">
        <v>0</v>
      </c>
      <c r="Z36" s="150">
        <v>0</v>
      </c>
      <c r="AA36" s="147">
        <f t="shared" si="1"/>
        <v>1</v>
      </c>
      <c r="AB36" s="150">
        <v>0</v>
      </c>
      <c r="AC36" s="150">
        <v>0</v>
      </c>
      <c r="AD36" s="147">
        <f t="shared" si="2"/>
        <v>1</v>
      </c>
      <c r="AE36" s="150">
        <v>0</v>
      </c>
    </row>
    <row r="37" spans="1:31">
      <c r="A37" s="152">
        <v>31</v>
      </c>
      <c r="B37" s="147">
        <v>31</v>
      </c>
      <c r="C37" s="153">
        <v>42697</v>
      </c>
      <c r="D37" s="152"/>
      <c r="E37" s="150">
        <f t="shared" si="5"/>
        <v>1</v>
      </c>
      <c r="F37" s="150">
        <v>0</v>
      </c>
      <c r="G37" s="150">
        <v>0</v>
      </c>
      <c r="H37" s="150">
        <v>0</v>
      </c>
      <c r="I37" s="150">
        <v>0</v>
      </c>
      <c r="J37" s="154">
        <v>1</v>
      </c>
      <c r="K37" s="150">
        <v>0</v>
      </c>
      <c r="L37" s="150">
        <v>0</v>
      </c>
      <c r="M37" s="150">
        <v>0</v>
      </c>
      <c r="N37" s="150">
        <v>0</v>
      </c>
      <c r="O37" s="150">
        <v>0</v>
      </c>
      <c r="P37" s="150">
        <v>0</v>
      </c>
      <c r="Q37" s="150">
        <v>0</v>
      </c>
      <c r="R37" s="150">
        <v>0</v>
      </c>
      <c r="S37" s="150">
        <v>0</v>
      </c>
      <c r="T37" s="150">
        <v>0</v>
      </c>
      <c r="U37" s="150">
        <v>0</v>
      </c>
      <c r="V37" s="150">
        <v>0</v>
      </c>
      <c r="W37" s="163">
        <f t="shared" si="0"/>
        <v>0</v>
      </c>
      <c r="X37" s="150">
        <v>0</v>
      </c>
      <c r="Y37" s="150">
        <v>0</v>
      </c>
      <c r="Z37" s="150">
        <v>0</v>
      </c>
      <c r="AA37" s="147">
        <f t="shared" si="1"/>
        <v>1</v>
      </c>
      <c r="AB37" s="150">
        <v>0</v>
      </c>
      <c r="AC37" s="150">
        <v>0</v>
      </c>
      <c r="AD37" s="147">
        <f t="shared" si="2"/>
        <v>1</v>
      </c>
      <c r="AE37" s="150">
        <v>0</v>
      </c>
    </row>
    <row r="38" spans="1:31">
      <c r="A38" s="152">
        <v>32</v>
      </c>
      <c r="B38" s="151">
        <v>32</v>
      </c>
      <c r="C38" s="153">
        <v>42711</v>
      </c>
      <c r="D38" s="152"/>
      <c r="E38" s="150">
        <f t="shared" si="5"/>
        <v>2</v>
      </c>
      <c r="F38" s="150">
        <v>0</v>
      </c>
      <c r="G38" s="150">
        <v>0</v>
      </c>
      <c r="H38" s="150">
        <v>0</v>
      </c>
      <c r="I38" s="150">
        <v>0</v>
      </c>
      <c r="J38" s="150">
        <v>0</v>
      </c>
      <c r="K38" s="152">
        <v>2</v>
      </c>
      <c r="L38" s="150">
        <v>0</v>
      </c>
      <c r="M38" s="150">
        <v>0</v>
      </c>
      <c r="N38" s="150">
        <v>0</v>
      </c>
      <c r="O38" s="150">
        <v>0</v>
      </c>
      <c r="P38" s="150">
        <v>0</v>
      </c>
      <c r="Q38" s="150">
        <v>0</v>
      </c>
      <c r="R38" s="150">
        <v>0</v>
      </c>
      <c r="S38" s="150">
        <v>0</v>
      </c>
      <c r="T38" s="150">
        <v>0</v>
      </c>
      <c r="U38" s="150">
        <v>0</v>
      </c>
      <c r="V38" s="150">
        <v>0</v>
      </c>
      <c r="W38" s="163">
        <f t="shared" si="0"/>
        <v>2</v>
      </c>
      <c r="X38" s="150">
        <v>0</v>
      </c>
      <c r="Y38" s="150">
        <v>0</v>
      </c>
      <c r="Z38" s="150">
        <v>0</v>
      </c>
      <c r="AA38" s="147">
        <f t="shared" si="1"/>
        <v>2</v>
      </c>
      <c r="AB38" s="150">
        <v>0</v>
      </c>
      <c r="AC38" s="150">
        <v>0</v>
      </c>
      <c r="AD38" s="147">
        <f t="shared" si="2"/>
        <v>2</v>
      </c>
      <c r="AE38" s="150">
        <v>0</v>
      </c>
    </row>
    <row r="39" spans="1:31">
      <c r="A39" s="152">
        <v>33</v>
      </c>
      <c r="B39" s="147">
        <v>33</v>
      </c>
      <c r="C39" s="153">
        <v>42723</v>
      </c>
      <c r="D39" s="152"/>
      <c r="E39" s="150">
        <f t="shared" si="5"/>
        <v>1</v>
      </c>
      <c r="F39" s="150">
        <v>0</v>
      </c>
      <c r="G39" s="150">
        <v>0</v>
      </c>
      <c r="H39" s="150">
        <v>0</v>
      </c>
      <c r="I39" s="150">
        <v>0</v>
      </c>
      <c r="J39" s="154">
        <v>1</v>
      </c>
      <c r="K39" s="150">
        <v>0</v>
      </c>
      <c r="L39" s="150">
        <v>0</v>
      </c>
      <c r="M39" s="150">
        <v>0</v>
      </c>
      <c r="N39" s="150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50">
        <v>0</v>
      </c>
      <c r="V39" s="150">
        <v>0</v>
      </c>
      <c r="W39" s="163">
        <f t="shared" si="0"/>
        <v>0</v>
      </c>
      <c r="X39" s="150">
        <v>0</v>
      </c>
      <c r="Y39" s="150">
        <v>0</v>
      </c>
      <c r="Z39" s="150">
        <v>0</v>
      </c>
      <c r="AA39" s="147">
        <f t="shared" si="1"/>
        <v>1</v>
      </c>
      <c r="AB39" s="150">
        <v>0</v>
      </c>
      <c r="AC39" s="150">
        <v>0</v>
      </c>
      <c r="AD39" s="147">
        <f t="shared" si="2"/>
        <v>1</v>
      </c>
      <c r="AE39" s="150">
        <v>0</v>
      </c>
    </row>
    <row r="40" spans="1:31">
      <c r="A40" s="152">
        <v>34</v>
      </c>
      <c r="B40" s="151">
        <v>34</v>
      </c>
      <c r="C40" s="153">
        <v>42730</v>
      </c>
      <c r="D40" s="152"/>
      <c r="E40" s="150">
        <f t="shared" si="5"/>
        <v>1</v>
      </c>
      <c r="F40" s="150">
        <v>0</v>
      </c>
      <c r="G40" s="150">
        <v>0</v>
      </c>
      <c r="H40" s="150">
        <v>0</v>
      </c>
      <c r="I40" s="150">
        <v>0</v>
      </c>
      <c r="J40" s="154">
        <v>1</v>
      </c>
      <c r="K40" s="150">
        <v>0</v>
      </c>
      <c r="L40" s="150">
        <v>0</v>
      </c>
      <c r="M40" s="150">
        <v>0</v>
      </c>
      <c r="N40" s="150">
        <v>0</v>
      </c>
      <c r="O40" s="150">
        <v>0</v>
      </c>
      <c r="P40" s="150">
        <v>0</v>
      </c>
      <c r="Q40" s="150">
        <v>0</v>
      </c>
      <c r="R40" s="150">
        <v>0</v>
      </c>
      <c r="S40" s="150">
        <v>0</v>
      </c>
      <c r="T40" s="150">
        <v>0</v>
      </c>
      <c r="U40" s="150">
        <v>0</v>
      </c>
      <c r="V40" s="150">
        <v>0</v>
      </c>
      <c r="W40" s="163">
        <f t="shared" si="0"/>
        <v>0</v>
      </c>
      <c r="X40" s="150">
        <v>0</v>
      </c>
      <c r="Y40" s="150">
        <v>0</v>
      </c>
      <c r="Z40" s="150">
        <v>0</v>
      </c>
      <c r="AA40" s="147">
        <f t="shared" si="1"/>
        <v>1</v>
      </c>
      <c r="AB40" s="150">
        <v>0</v>
      </c>
      <c r="AC40" s="150">
        <v>0</v>
      </c>
      <c r="AD40" s="147">
        <f t="shared" si="2"/>
        <v>1</v>
      </c>
      <c r="AE40" s="150">
        <v>0</v>
      </c>
    </row>
    <row r="41" spans="1:31" s="128" customFormat="1">
      <c r="A41" s="259" t="s">
        <v>289</v>
      </c>
      <c r="B41" s="260"/>
      <c r="C41" s="155"/>
      <c r="D41" s="155"/>
      <c r="E41" s="155">
        <f t="shared" ref="E41:AE41" si="7">SUM(E8:E40)</f>
        <v>31</v>
      </c>
      <c r="F41" s="155">
        <f t="shared" si="7"/>
        <v>14</v>
      </c>
      <c r="G41" s="155">
        <f t="shared" si="7"/>
        <v>0</v>
      </c>
      <c r="H41" s="155">
        <f t="shared" si="7"/>
        <v>0</v>
      </c>
      <c r="I41" s="155">
        <f t="shared" si="7"/>
        <v>0</v>
      </c>
      <c r="J41" s="155">
        <f t="shared" si="7"/>
        <v>12</v>
      </c>
      <c r="K41" s="155">
        <f t="shared" si="7"/>
        <v>5</v>
      </c>
      <c r="L41" s="155">
        <f t="shared" si="7"/>
        <v>6</v>
      </c>
      <c r="M41" s="155">
        <f t="shared" si="7"/>
        <v>0</v>
      </c>
      <c r="N41" s="155">
        <f t="shared" si="7"/>
        <v>22</v>
      </c>
      <c r="O41" s="155">
        <f t="shared" si="7"/>
        <v>0</v>
      </c>
      <c r="P41" s="155">
        <f t="shared" si="7"/>
        <v>0</v>
      </c>
      <c r="Q41" s="155">
        <f t="shared" si="7"/>
        <v>0</v>
      </c>
      <c r="R41" s="155">
        <f t="shared" si="7"/>
        <v>0</v>
      </c>
      <c r="S41" s="155">
        <f t="shared" si="7"/>
        <v>0</v>
      </c>
      <c r="T41" s="155">
        <f t="shared" si="7"/>
        <v>0</v>
      </c>
      <c r="U41" s="155">
        <f t="shared" si="7"/>
        <v>0</v>
      </c>
      <c r="V41" s="155">
        <f t="shared" si="7"/>
        <v>0</v>
      </c>
      <c r="W41" s="155">
        <f t="shared" si="7"/>
        <v>5</v>
      </c>
      <c r="X41" s="155">
        <f t="shared" si="7"/>
        <v>0</v>
      </c>
      <c r="Y41" s="155">
        <f t="shared" si="7"/>
        <v>6</v>
      </c>
      <c r="Z41" s="155">
        <f t="shared" si="7"/>
        <v>0</v>
      </c>
      <c r="AA41" s="155">
        <f t="shared" si="7"/>
        <v>45</v>
      </c>
      <c r="AB41" s="155">
        <f t="shared" si="7"/>
        <v>0</v>
      </c>
      <c r="AC41" s="155">
        <f t="shared" si="7"/>
        <v>0</v>
      </c>
      <c r="AD41" s="155">
        <f t="shared" si="7"/>
        <v>45</v>
      </c>
      <c r="AE41" s="155">
        <f t="shared" si="7"/>
        <v>0</v>
      </c>
    </row>
    <row r="43" spans="1:31" s="80" customFormat="1">
      <c r="A43" s="255"/>
      <c r="B43" s="255"/>
      <c r="C43" s="255"/>
      <c r="D43" s="255"/>
      <c r="O43" s="165"/>
      <c r="P43" s="165"/>
      <c r="V43" s="165"/>
      <c r="W43" s="165"/>
    </row>
    <row r="44" spans="1:31" s="166" customFormat="1" ht="11.25">
      <c r="A44" s="254"/>
      <c r="B44" s="254"/>
      <c r="C44" s="156"/>
      <c r="D44" s="156"/>
      <c r="O44" s="167"/>
      <c r="P44" s="167"/>
      <c r="V44" s="167"/>
      <c r="W44" s="167"/>
    </row>
    <row r="45" spans="1:31" s="166" customFormat="1" ht="11.25">
      <c r="A45" s="157"/>
      <c r="B45" s="157"/>
      <c r="C45" s="156"/>
      <c r="D45" s="156"/>
      <c r="O45" s="167"/>
      <c r="P45" s="167"/>
      <c r="V45" s="167"/>
      <c r="W45" s="167"/>
    </row>
    <row r="46" spans="1:31" s="80" customFormat="1">
      <c r="A46" s="255"/>
      <c r="B46" s="255"/>
      <c r="C46" s="255"/>
      <c r="D46" s="255"/>
      <c r="E46" s="255"/>
      <c r="F46" s="255"/>
      <c r="G46" s="92"/>
      <c r="O46" s="165"/>
      <c r="P46" s="165"/>
      <c r="V46" s="165"/>
      <c r="W46" s="165"/>
    </row>
    <row r="47" spans="1:31" s="80" customFormat="1">
      <c r="A47" s="254"/>
      <c r="B47" s="254"/>
      <c r="C47" s="156"/>
      <c r="D47" s="156"/>
      <c r="E47" s="166"/>
      <c r="F47" s="166"/>
      <c r="G47" s="166"/>
      <c r="H47" s="166"/>
      <c r="I47" s="166"/>
      <c r="J47" s="166"/>
      <c r="O47" s="165"/>
      <c r="P47" s="165"/>
      <c r="V47" s="165"/>
      <c r="W47" s="165"/>
    </row>
  </sheetData>
  <mergeCells count="17">
    <mergeCell ref="AA4:AC4"/>
    <mergeCell ref="AD4:AE4"/>
    <mergeCell ref="A41:B41"/>
    <mergeCell ref="A43:D43"/>
    <mergeCell ref="B1:J1"/>
    <mergeCell ref="A4:A5"/>
    <mergeCell ref="B4:B5"/>
    <mergeCell ref="C4:C5"/>
    <mergeCell ref="D4:D5"/>
    <mergeCell ref="E4:I4"/>
    <mergeCell ref="J4:O4"/>
    <mergeCell ref="B2:I2"/>
    <mergeCell ref="A44:B44"/>
    <mergeCell ref="A46:F46"/>
    <mergeCell ref="A47:B47"/>
    <mergeCell ref="P4:V4"/>
    <mergeCell ref="W4:Z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F36"/>
  <sheetViews>
    <sheetView topLeftCell="A14" workbookViewId="0">
      <selection activeCell="D30" sqref="D30"/>
    </sheetView>
  </sheetViews>
  <sheetFormatPr defaultRowHeight="18.75"/>
  <cols>
    <col min="1" max="1" width="5.42578125" style="3" customWidth="1"/>
    <col min="2" max="2" width="38.7109375" style="3" customWidth="1"/>
    <col min="3" max="3" width="12.85546875" style="3" bestFit="1" customWidth="1"/>
    <col min="4" max="4" width="13.5703125" style="3" customWidth="1"/>
    <col min="5" max="5" width="16.42578125" style="3" customWidth="1"/>
    <col min="6" max="16384" width="9.140625" style="3"/>
  </cols>
  <sheetData>
    <row r="1" spans="1:6" hidden="1">
      <c r="A1" s="2"/>
      <c r="B1" s="2"/>
      <c r="C1" s="2"/>
      <c r="D1" s="2"/>
      <c r="E1" s="2"/>
    </row>
    <row r="2" spans="1:6" ht="19.5" hidden="1" thickBot="1">
      <c r="A2" s="4" t="s">
        <v>0</v>
      </c>
      <c r="B2" s="5" t="s">
        <v>1</v>
      </c>
      <c r="C2" s="183" t="s">
        <v>2</v>
      </c>
      <c r="D2" s="184"/>
      <c r="E2" s="185"/>
    </row>
    <row r="3" spans="1:6" hidden="1">
      <c r="A3" s="182"/>
      <c r="B3" s="182"/>
      <c r="C3" s="187" t="s">
        <v>3</v>
      </c>
      <c r="D3" s="5" t="s">
        <v>0</v>
      </c>
      <c r="E3" s="187" t="s">
        <v>5</v>
      </c>
    </row>
    <row r="4" spans="1:6" ht="38.25" hidden="1" thickBot="1">
      <c r="A4" s="186"/>
      <c r="B4" s="186"/>
      <c r="C4" s="188"/>
      <c r="D4" s="6" t="s">
        <v>4</v>
      </c>
      <c r="E4" s="188"/>
    </row>
    <row r="5" spans="1:6" ht="19.5" hidden="1" thickBot="1">
      <c r="A5" s="7">
        <v>1</v>
      </c>
      <c r="B5" s="6">
        <v>2</v>
      </c>
      <c r="C5" s="6">
        <v>3</v>
      </c>
      <c r="D5" s="6">
        <v>4</v>
      </c>
      <c r="E5" s="6">
        <v>5</v>
      </c>
    </row>
    <row r="6" spans="1:6" ht="75" hidden="1">
      <c r="A6" s="179">
        <v>1</v>
      </c>
      <c r="B6" s="8" t="s">
        <v>6</v>
      </c>
      <c r="C6" s="181"/>
      <c r="D6" s="181"/>
      <c r="E6" s="181"/>
    </row>
    <row r="7" spans="1:6" hidden="1">
      <c r="A7" s="180"/>
      <c r="B7" s="8" t="s">
        <v>7</v>
      </c>
      <c r="C7" s="182"/>
      <c r="D7" s="182"/>
      <c r="E7" s="182"/>
    </row>
    <row r="8" spans="1:6">
      <c r="A8" s="12"/>
      <c r="B8" s="12"/>
      <c r="C8" s="10"/>
      <c r="D8" s="10"/>
      <c r="E8" s="10"/>
    </row>
    <row r="9" spans="1:6">
      <c r="A9" s="189" t="s">
        <v>134</v>
      </c>
      <c r="B9" s="190"/>
      <c r="C9" s="190"/>
      <c r="D9" s="190"/>
      <c r="E9" s="190"/>
      <c r="F9" s="11"/>
    </row>
    <row r="10" spans="1:6" ht="19.5" thickBot="1">
      <c r="A10" s="1"/>
      <c r="B10" s="1"/>
      <c r="C10" s="1"/>
      <c r="D10" s="1"/>
      <c r="E10" s="1"/>
      <c r="F10" s="11"/>
    </row>
    <row r="11" spans="1:6" ht="36" customHeight="1" thickBot="1">
      <c r="A11" s="19" t="s">
        <v>0</v>
      </c>
      <c r="B11" s="20" t="s">
        <v>1</v>
      </c>
      <c r="C11" s="191" t="s">
        <v>2</v>
      </c>
      <c r="D11" s="192"/>
      <c r="E11" s="193"/>
      <c r="F11" s="11"/>
    </row>
    <row r="12" spans="1:6" ht="20.25" customHeight="1">
      <c r="A12" s="194"/>
      <c r="B12" s="194"/>
      <c r="C12" s="20">
        <v>2015</v>
      </c>
      <c r="D12" s="20">
        <v>2016</v>
      </c>
      <c r="E12" s="196" t="s">
        <v>5</v>
      </c>
      <c r="F12" s="11"/>
    </row>
    <row r="13" spans="1:6" ht="35.25" customHeight="1" thickBot="1">
      <c r="A13" s="195"/>
      <c r="B13" s="195"/>
      <c r="C13" s="60"/>
      <c r="D13" s="21" t="s">
        <v>4</v>
      </c>
      <c r="E13" s="197"/>
      <c r="F13" s="11"/>
    </row>
    <row r="14" spans="1:6" ht="19.5" thickBot="1">
      <c r="A14" s="22">
        <v>1</v>
      </c>
      <c r="B14" s="21">
        <v>2</v>
      </c>
      <c r="C14" s="60">
        <v>4</v>
      </c>
      <c r="D14" s="21">
        <v>4</v>
      </c>
      <c r="E14" s="21">
        <v>5</v>
      </c>
      <c r="F14" s="11"/>
    </row>
    <row r="15" spans="1:6" ht="45.75" thickBot="1">
      <c r="A15" s="23">
        <v>1</v>
      </c>
      <c r="B15" s="24" t="s">
        <v>6</v>
      </c>
      <c r="C15" s="82">
        <v>1.2010000000000001</v>
      </c>
      <c r="D15" s="105">
        <v>4.1799999999999997E-2</v>
      </c>
      <c r="E15" s="82">
        <f>D15/C15</f>
        <v>3.4804329725228969E-2</v>
      </c>
      <c r="F15" s="11"/>
    </row>
    <row r="16" spans="1:6" ht="19.5" thickBot="1">
      <c r="A16" s="29" t="s">
        <v>18</v>
      </c>
      <c r="B16" s="30" t="s">
        <v>8</v>
      </c>
      <c r="C16" s="82">
        <v>0</v>
      </c>
      <c r="D16" s="82">
        <v>0</v>
      </c>
      <c r="E16" s="72"/>
      <c r="F16" s="11"/>
    </row>
    <row r="17" spans="1:6" ht="19.5" thickBot="1">
      <c r="A17" s="25" t="s">
        <v>19</v>
      </c>
      <c r="B17" s="27" t="s">
        <v>9</v>
      </c>
      <c r="C17" s="82">
        <v>0</v>
      </c>
      <c r="D17" s="82">
        <v>0</v>
      </c>
      <c r="E17" s="72"/>
      <c r="F17" s="11"/>
    </row>
    <row r="18" spans="1:6" ht="19.5" thickBot="1">
      <c r="A18" s="25" t="s">
        <v>20</v>
      </c>
      <c r="B18" s="27" t="s">
        <v>10</v>
      </c>
      <c r="C18" s="82">
        <f>(5+48+293+1.5+64)/565</f>
        <v>0.72831858407079642</v>
      </c>
      <c r="D18" s="82">
        <v>0</v>
      </c>
      <c r="E18" s="83">
        <f>D18/C18</f>
        <v>0</v>
      </c>
      <c r="F18" s="11"/>
    </row>
    <row r="19" spans="1:6" ht="19.5" thickBot="1">
      <c r="A19" s="25" t="s">
        <v>21</v>
      </c>
      <c r="B19" s="27" t="s">
        <v>11</v>
      </c>
      <c r="C19" s="82">
        <f>(21.83+7+8.5+44+183)/565</f>
        <v>0.46784070796460175</v>
      </c>
      <c r="D19" s="82">
        <v>4.2000000000000003E-2</v>
      </c>
      <c r="E19" s="83">
        <f>D19/C19</f>
        <v>8.9774145953921247E-2</v>
      </c>
      <c r="F19" s="11"/>
    </row>
    <row r="20" spans="1:6" ht="57" customHeight="1" thickBot="1">
      <c r="A20" s="23">
        <v>2</v>
      </c>
      <c r="B20" s="24" t="s">
        <v>12</v>
      </c>
      <c r="C20" s="82">
        <f>C23+C24</f>
        <v>10.037115044247788</v>
      </c>
      <c r="D20" s="82">
        <f>D23+D24</f>
        <v>0.36891992551210429</v>
      </c>
      <c r="E20" s="82">
        <f>D20/C20</f>
        <v>3.6755574075394322E-2</v>
      </c>
      <c r="F20" s="11"/>
    </row>
    <row r="21" spans="1:6" ht="19.5" thickBot="1">
      <c r="A21" s="29" t="s">
        <v>18</v>
      </c>
      <c r="B21" s="30" t="s">
        <v>8</v>
      </c>
      <c r="C21" s="31">
        <v>0</v>
      </c>
      <c r="D21" s="31">
        <v>0</v>
      </c>
      <c r="E21" s="31"/>
      <c r="F21" s="11"/>
    </row>
    <row r="22" spans="1:6" ht="19.5" thickBot="1">
      <c r="A22" s="25" t="s">
        <v>19</v>
      </c>
      <c r="B22" s="27" t="s">
        <v>9</v>
      </c>
      <c r="C22" s="26">
        <v>0</v>
      </c>
      <c r="D22" s="26">
        <v>0</v>
      </c>
      <c r="E22" s="26"/>
      <c r="F22" s="11"/>
    </row>
    <row r="23" spans="1:6" ht="19.5" thickBot="1">
      <c r="A23" s="25" t="s">
        <v>20</v>
      </c>
      <c r="B23" s="27" t="s">
        <v>10</v>
      </c>
      <c r="C23" s="82">
        <f>(5+48+293+1.5+64)*8/565</f>
        <v>5.8265486725663713</v>
      </c>
      <c r="D23" s="82">
        <f>(3+0.67)*8/537</f>
        <v>5.4674115456238362E-2</v>
      </c>
      <c r="E23" s="72">
        <f t="shared" ref="E23:E24" si="0">D23/C23</f>
        <v>9.3836194510251141E-3</v>
      </c>
      <c r="F23" s="11"/>
    </row>
    <row r="24" spans="1:6" ht="19.5" thickBot="1">
      <c r="A24" s="25" t="s">
        <v>21</v>
      </c>
      <c r="B24" s="27" t="s">
        <v>11</v>
      </c>
      <c r="C24" s="82">
        <f>(21.83+7+8.5+44+183)*9/565</f>
        <v>4.2105663716814155</v>
      </c>
      <c r="D24" s="82">
        <f>(18+0.75)*9/537</f>
        <v>0.31424581005586594</v>
      </c>
      <c r="E24" s="72">
        <f t="shared" si="0"/>
        <v>7.4632669887205086E-2</v>
      </c>
      <c r="F24" s="11"/>
    </row>
    <row r="25" spans="1:6" ht="140.25" customHeight="1" thickBot="1">
      <c r="A25" s="23">
        <v>3</v>
      </c>
      <c r="B25" s="24" t="s">
        <v>13</v>
      </c>
      <c r="C25" s="82">
        <f>C28+C29</f>
        <v>5.716814159292035</v>
      </c>
      <c r="D25" s="105">
        <f>(0.75*1+18*1+3*1+0.67*1)/394</f>
        <v>5.6903553299492392E-2</v>
      </c>
      <c r="E25" s="72">
        <v>5.7169999999999996</v>
      </c>
      <c r="F25" s="11"/>
    </row>
    <row r="26" spans="1:6" ht="19.5" thickBot="1">
      <c r="A26" s="29" t="s">
        <v>18</v>
      </c>
      <c r="B26" s="32" t="s">
        <v>8</v>
      </c>
      <c r="C26" s="31"/>
      <c r="D26" s="31"/>
      <c r="E26" s="72"/>
      <c r="F26" s="11"/>
    </row>
    <row r="27" spans="1:6" ht="19.5" thickBot="1">
      <c r="A27" s="25" t="s">
        <v>19</v>
      </c>
      <c r="B27" s="27" t="s">
        <v>9</v>
      </c>
      <c r="C27" s="26"/>
      <c r="D27" s="26"/>
      <c r="E27" s="72"/>
      <c r="F27" s="11"/>
    </row>
    <row r="28" spans="1:6" ht="19.5" thickBot="1">
      <c r="A28" s="25" t="s">
        <v>20</v>
      </c>
      <c r="B28" s="27" t="s">
        <v>10</v>
      </c>
      <c r="C28" s="95">
        <f>170*19/565</f>
        <v>5.716814159292035</v>
      </c>
      <c r="D28" s="82">
        <f>(3*1+0.67*1)/394</f>
        <v>9.3147208121827415E-3</v>
      </c>
      <c r="E28" s="72"/>
      <c r="F28" s="11"/>
    </row>
    <row r="29" spans="1:6" ht="19.5" thickBot="1">
      <c r="A29" s="25" t="s">
        <v>21</v>
      </c>
      <c r="B29" s="27" t="s">
        <v>14</v>
      </c>
      <c r="C29" s="82">
        <v>0</v>
      </c>
      <c r="D29" s="82">
        <f>(18*1+0.75*1)/394</f>
        <v>4.7588832487309642E-2</v>
      </c>
      <c r="E29" s="72"/>
      <c r="F29" s="11"/>
    </row>
    <row r="30" spans="1:6" ht="135.75" thickBot="1">
      <c r="A30" s="23">
        <v>4</v>
      </c>
      <c r="B30" s="24" t="s">
        <v>15</v>
      </c>
      <c r="C30" s="120">
        <f>C33+C34</f>
        <v>0.30088495575221241</v>
      </c>
      <c r="D30" s="127">
        <f>D33+D34</f>
        <v>1.015228426395939E-2</v>
      </c>
      <c r="E30" s="125">
        <f>D30/C30</f>
        <v>3.3741415347865032E-2</v>
      </c>
      <c r="F30" s="11"/>
    </row>
    <row r="31" spans="1:6" ht="19.5" thickBot="1">
      <c r="A31" s="29" t="s">
        <v>18</v>
      </c>
      <c r="B31" s="32" t="s">
        <v>8</v>
      </c>
      <c r="C31" s="121"/>
      <c r="D31" s="126"/>
      <c r="E31" s="125"/>
    </row>
    <row r="32" spans="1:6" ht="19.5" thickBot="1">
      <c r="A32" s="25" t="s">
        <v>19</v>
      </c>
      <c r="B32" s="27" t="s">
        <v>9</v>
      </c>
      <c r="C32" s="119"/>
      <c r="D32" s="126"/>
      <c r="E32" s="125"/>
    </row>
    <row r="33" spans="1:5" ht="19.5" thickBot="1">
      <c r="A33" s="25" t="s">
        <v>20</v>
      </c>
      <c r="B33" s="27" t="s">
        <v>10</v>
      </c>
      <c r="C33" s="122">
        <f>170/565</f>
        <v>0.30088495575221241</v>
      </c>
      <c r="D33" s="124">
        <f>(1+1)/394</f>
        <v>5.076142131979695E-3</v>
      </c>
      <c r="E33" s="125">
        <f t="shared" ref="E33" si="1">D33/C33</f>
        <v>1.6870707673932516E-2</v>
      </c>
    </row>
    <row r="34" spans="1:5" ht="19.5" thickBot="1">
      <c r="A34" s="25" t="s">
        <v>21</v>
      </c>
      <c r="B34" s="27" t="s">
        <v>11</v>
      </c>
      <c r="C34" s="123">
        <v>0</v>
      </c>
      <c r="D34" s="124">
        <f>(1+1)/394</f>
        <v>5.076142131979695E-3</v>
      </c>
      <c r="E34" s="125"/>
    </row>
    <row r="35" spans="1:5" ht="86.25" customHeight="1" thickBot="1">
      <c r="A35" s="28">
        <v>5</v>
      </c>
      <c r="B35" s="27" t="s">
        <v>16</v>
      </c>
      <c r="C35" s="119">
        <v>0</v>
      </c>
      <c r="D35" s="126">
        <v>0</v>
      </c>
      <c r="E35" s="126">
        <v>0</v>
      </c>
    </row>
    <row r="36" spans="1:5" ht="90.75" thickBot="1">
      <c r="A36" s="25" t="s">
        <v>22</v>
      </c>
      <c r="B36" s="27" t="s">
        <v>17</v>
      </c>
      <c r="C36" s="26">
        <v>0</v>
      </c>
      <c r="D36" s="26">
        <v>0</v>
      </c>
      <c r="E36" s="26">
        <v>0</v>
      </c>
    </row>
  </sheetData>
  <mergeCells count="14">
    <mergeCell ref="A9:E9"/>
    <mergeCell ref="C11:E11"/>
    <mergeCell ref="A12:A13"/>
    <mergeCell ref="B12:B13"/>
    <mergeCell ref="E12:E13"/>
    <mergeCell ref="A6:A7"/>
    <mergeCell ref="C6:C7"/>
    <mergeCell ref="D6:D7"/>
    <mergeCell ref="E6:E7"/>
    <mergeCell ref="C2:E2"/>
    <mergeCell ref="A3:A4"/>
    <mergeCell ref="B3:B4"/>
    <mergeCell ref="C3:C4"/>
    <mergeCell ref="E3:E4"/>
  </mergeCells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2:T18"/>
  <sheetViews>
    <sheetView topLeftCell="A4" workbookViewId="0">
      <selection activeCell="A5" sqref="A5"/>
    </sheetView>
  </sheetViews>
  <sheetFormatPr defaultRowHeight="15"/>
  <cols>
    <col min="2" max="2" width="24.140625" customWidth="1"/>
    <col min="5" max="6" width="12.85546875" bestFit="1" customWidth="1"/>
    <col min="19" max="19" width="13.28515625" customWidth="1"/>
    <col min="20" max="20" width="31.140625" customWidth="1"/>
  </cols>
  <sheetData>
    <row r="2" spans="1:20" ht="38.25" customHeight="1">
      <c r="A2" s="201" t="s">
        <v>133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</row>
    <row r="3" spans="1:20" ht="38.2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38.25" customHeight="1">
      <c r="A4" s="202" t="s">
        <v>225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</row>
    <row r="5" spans="1:20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409.6" thickBot="1">
      <c r="A6" s="73" t="s">
        <v>114</v>
      </c>
      <c r="B6" s="55" t="s">
        <v>104</v>
      </c>
      <c r="C6" s="191" t="s">
        <v>167</v>
      </c>
      <c r="D6" s="192"/>
      <c r="E6" s="192"/>
      <c r="F6" s="193"/>
      <c r="G6" s="191" t="s">
        <v>168</v>
      </c>
      <c r="H6" s="192"/>
      <c r="I6" s="192"/>
      <c r="J6" s="193"/>
      <c r="K6" s="191" t="s">
        <v>169</v>
      </c>
      <c r="L6" s="192"/>
      <c r="M6" s="192"/>
      <c r="N6" s="193"/>
      <c r="O6" s="191" t="s">
        <v>170</v>
      </c>
      <c r="P6" s="192"/>
      <c r="Q6" s="192"/>
      <c r="R6" s="193"/>
      <c r="S6" s="57" t="s">
        <v>166</v>
      </c>
      <c r="T6" s="55" t="s">
        <v>105</v>
      </c>
    </row>
    <row r="7" spans="1:20" ht="15.75" thickBot="1">
      <c r="A7" s="58"/>
      <c r="B7" s="55"/>
      <c r="C7" s="60" t="s">
        <v>106</v>
      </c>
      <c r="D7" s="57" t="s">
        <v>107</v>
      </c>
      <c r="E7" s="57" t="s">
        <v>108</v>
      </c>
      <c r="F7" s="57" t="s">
        <v>109</v>
      </c>
      <c r="G7" s="60" t="s">
        <v>106</v>
      </c>
      <c r="H7" s="60" t="s">
        <v>107</v>
      </c>
      <c r="I7" s="60" t="s">
        <v>108</v>
      </c>
      <c r="J7" s="60" t="s">
        <v>109</v>
      </c>
      <c r="K7" s="60" t="s">
        <v>106</v>
      </c>
      <c r="L7" s="60" t="s">
        <v>107</v>
      </c>
      <c r="M7" s="60" t="s">
        <v>108</v>
      </c>
      <c r="N7" s="60" t="s">
        <v>109</v>
      </c>
      <c r="O7" s="55" t="s">
        <v>106</v>
      </c>
      <c r="P7" s="55" t="s">
        <v>107</v>
      </c>
      <c r="Q7" s="55" t="s">
        <v>108</v>
      </c>
      <c r="R7" s="55" t="s">
        <v>109</v>
      </c>
      <c r="S7" s="55"/>
      <c r="T7" s="55"/>
    </row>
    <row r="8" spans="1:20" ht="15.75" thickBot="1">
      <c r="A8" s="22">
        <v>1</v>
      </c>
      <c r="B8" s="55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55">
        <v>15</v>
      </c>
      <c r="P8" s="55">
        <v>16</v>
      </c>
      <c r="Q8" s="55">
        <v>17</v>
      </c>
      <c r="R8" s="55">
        <v>18</v>
      </c>
      <c r="S8" s="55">
        <v>19</v>
      </c>
      <c r="T8" s="55">
        <v>20</v>
      </c>
    </row>
    <row r="9" spans="1:20" ht="43.5" customHeight="1">
      <c r="A9" s="88">
        <v>1</v>
      </c>
      <c r="B9" s="89" t="s">
        <v>194</v>
      </c>
      <c r="C9" s="90">
        <v>0</v>
      </c>
      <c r="D9" s="90">
        <v>0</v>
      </c>
      <c r="E9" s="91">
        <f>'2.1'!D18</f>
        <v>0</v>
      </c>
      <c r="F9" s="91">
        <f>'2.1'!D19</f>
        <v>4.2000000000000003E-2</v>
      </c>
      <c r="G9" s="91">
        <v>0</v>
      </c>
      <c r="H9" s="91">
        <v>0</v>
      </c>
      <c r="I9" s="91">
        <f>'2.1'!D23</f>
        <v>5.4674115456238362E-2</v>
      </c>
      <c r="J9" s="91">
        <f>'2.1'!D24</f>
        <v>0.31424581005586594</v>
      </c>
      <c r="K9" s="91">
        <v>0</v>
      </c>
      <c r="L9" s="91">
        <v>0</v>
      </c>
      <c r="M9" s="91">
        <f>'2.1'!D28</f>
        <v>9.3147208121827415E-3</v>
      </c>
      <c r="N9" s="91">
        <v>0.41799999999999998</v>
      </c>
      <c r="O9" s="91">
        <v>0</v>
      </c>
      <c r="P9" s="91">
        <v>0</v>
      </c>
      <c r="Q9" s="91">
        <f>'2.1'!D33</f>
        <v>5.076142131979695E-3</v>
      </c>
      <c r="R9" s="91">
        <v>0</v>
      </c>
      <c r="S9" s="93">
        <v>0</v>
      </c>
      <c r="T9" s="198" t="s">
        <v>207</v>
      </c>
    </row>
    <row r="10" spans="1:20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94"/>
      <c r="T10" s="199"/>
    </row>
    <row r="11" spans="1:20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94"/>
      <c r="T11" s="200"/>
    </row>
    <row r="12" spans="1:20">
      <c r="T12" s="92"/>
    </row>
    <row r="13" spans="1:20">
      <c r="T13" s="92"/>
    </row>
    <row r="18" spans="13:18" hidden="1">
      <c r="M18" s="91">
        <v>0.71499999999999997</v>
      </c>
      <c r="N18" s="91">
        <v>0.41799999999999998</v>
      </c>
      <c r="O18" s="91">
        <v>0</v>
      </c>
      <c r="P18" s="91">
        <v>0</v>
      </c>
      <c r="Q18" s="91">
        <v>5.1280000000000001</v>
      </c>
      <c r="R18" s="91">
        <v>3.9</v>
      </c>
    </row>
  </sheetData>
  <mergeCells count="7">
    <mergeCell ref="T9:T11"/>
    <mergeCell ref="A2:T2"/>
    <mergeCell ref="C6:F6"/>
    <mergeCell ref="A4:T4"/>
    <mergeCell ref="O6:R6"/>
    <mergeCell ref="K6:N6"/>
    <mergeCell ref="G6:J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E54"/>
  <sheetViews>
    <sheetView topLeftCell="A4" workbookViewId="0">
      <selection activeCell="I27" sqref="I27"/>
    </sheetView>
  </sheetViews>
  <sheetFormatPr defaultRowHeight="15"/>
  <cols>
    <col min="2" max="2" width="23.7109375" customWidth="1"/>
    <col min="3" max="3" width="13.42578125" customWidth="1"/>
    <col min="4" max="4" width="18.28515625" customWidth="1"/>
    <col min="5" max="5" width="24.140625" customWidth="1"/>
  </cols>
  <sheetData>
    <row r="1" spans="1:5" ht="150.75" customHeight="1">
      <c r="A1" s="205" t="s">
        <v>172</v>
      </c>
      <c r="B1" s="205"/>
      <c r="C1" s="205"/>
      <c r="D1" s="205"/>
      <c r="E1" s="205"/>
    </row>
    <row r="2" spans="1:5">
      <c r="A2" s="74"/>
      <c r="B2" s="77" t="s">
        <v>228</v>
      </c>
      <c r="C2" s="74"/>
      <c r="D2" s="74"/>
      <c r="E2" s="74"/>
    </row>
    <row r="3" spans="1:5" ht="37.5" customHeight="1"/>
    <row r="4" spans="1:5" ht="67.5" customHeight="1">
      <c r="A4" s="70" t="s">
        <v>160</v>
      </c>
      <c r="B4" s="70" t="s">
        <v>161</v>
      </c>
      <c r="C4" s="70" t="s">
        <v>162</v>
      </c>
      <c r="D4" s="70" t="s">
        <v>163</v>
      </c>
      <c r="E4" s="70" t="s">
        <v>164</v>
      </c>
    </row>
    <row r="5" spans="1:5" ht="29.25">
      <c r="A5" s="78">
        <v>1</v>
      </c>
      <c r="B5" s="78" t="s">
        <v>173</v>
      </c>
      <c r="C5" s="78" t="s">
        <v>174</v>
      </c>
      <c r="D5" s="78">
        <v>30</v>
      </c>
      <c r="E5" s="78">
        <v>30</v>
      </c>
    </row>
    <row r="6" spans="1:5" ht="29.25">
      <c r="A6" s="78">
        <v>2</v>
      </c>
      <c r="B6" s="78" t="s">
        <v>175</v>
      </c>
      <c r="C6" s="78" t="s">
        <v>216</v>
      </c>
      <c r="D6" s="78"/>
      <c r="E6" s="78"/>
    </row>
    <row r="7" spans="1:5">
      <c r="A7" s="78">
        <v>3</v>
      </c>
      <c r="B7" s="78" t="s">
        <v>175</v>
      </c>
      <c r="C7" s="78" t="s">
        <v>176</v>
      </c>
      <c r="D7" s="78">
        <v>1910</v>
      </c>
      <c r="E7" s="78">
        <f>377-200-140</f>
        <v>37</v>
      </c>
    </row>
    <row r="8" spans="1:5">
      <c r="A8" s="78">
        <v>4</v>
      </c>
      <c r="B8" s="78" t="s">
        <v>177</v>
      </c>
      <c r="C8" s="78" t="s">
        <v>178</v>
      </c>
      <c r="D8" s="78">
        <v>260</v>
      </c>
      <c r="E8" s="78">
        <f>192-140</f>
        <v>52</v>
      </c>
    </row>
    <row r="9" spans="1:5">
      <c r="A9" s="78">
        <v>5</v>
      </c>
      <c r="B9" s="78" t="s">
        <v>179</v>
      </c>
      <c r="C9" s="78" t="s">
        <v>180</v>
      </c>
      <c r="D9" s="78">
        <v>490</v>
      </c>
      <c r="E9" s="78">
        <v>0</v>
      </c>
    </row>
    <row r="10" spans="1:5">
      <c r="A10" s="78">
        <v>6</v>
      </c>
      <c r="B10" s="78" t="s">
        <v>181</v>
      </c>
      <c r="C10" s="78" t="s">
        <v>182</v>
      </c>
      <c r="D10" s="78">
        <v>490</v>
      </c>
      <c r="E10" s="78">
        <v>75</v>
      </c>
    </row>
    <row r="11" spans="1:5">
      <c r="A11" s="78">
        <v>7</v>
      </c>
      <c r="B11" s="78" t="s">
        <v>183</v>
      </c>
      <c r="C11" s="78" t="s">
        <v>184</v>
      </c>
      <c r="D11" s="78">
        <v>45</v>
      </c>
      <c r="E11" s="78">
        <v>10</v>
      </c>
    </row>
    <row r="12" spans="1:5">
      <c r="A12" s="78">
        <v>8</v>
      </c>
      <c r="B12" s="78" t="s">
        <v>185</v>
      </c>
      <c r="C12" s="78" t="s">
        <v>186</v>
      </c>
      <c r="D12" s="78">
        <v>1206</v>
      </c>
      <c r="E12" s="78">
        <v>0</v>
      </c>
    </row>
    <row r="13" spans="1:5">
      <c r="A13" s="78">
        <v>9</v>
      </c>
      <c r="B13" s="78" t="s">
        <v>187</v>
      </c>
      <c r="C13" s="78" t="s">
        <v>188</v>
      </c>
      <c r="D13" s="78">
        <v>470</v>
      </c>
      <c r="E13" s="78">
        <v>0</v>
      </c>
    </row>
    <row r="14" spans="1:5">
      <c r="A14" s="78">
        <v>10</v>
      </c>
      <c r="B14" s="78" t="s">
        <v>189</v>
      </c>
      <c r="C14" s="78" t="s">
        <v>190</v>
      </c>
      <c r="D14" s="78">
        <v>490</v>
      </c>
      <c r="E14" s="78">
        <v>0</v>
      </c>
    </row>
    <row r="15" spans="1:5">
      <c r="A15" s="78">
        <v>11</v>
      </c>
      <c r="B15" s="78" t="s">
        <v>191</v>
      </c>
      <c r="C15" s="78" t="s">
        <v>192</v>
      </c>
      <c r="D15" s="78">
        <v>434</v>
      </c>
      <c r="E15" s="78">
        <f>199-75-80</f>
        <v>44</v>
      </c>
    </row>
    <row r="16" spans="1:5">
      <c r="A16" s="78">
        <v>12</v>
      </c>
      <c r="B16" s="78" t="s">
        <v>217</v>
      </c>
      <c r="C16" s="97"/>
      <c r="D16" s="97"/>
      <c r="E16" s="97"/>
    </row>
    <row r="17" spans="1:5">
      <c r="A17" s="78">
        <v>13</v>
      </c>
      <c r="B17" s="78" t="s">
        <v>218</v>
      </c>
      <c r="C17" s="97"/>
      <c r="D17" s="97"/>
      <c r="E17" s="97"/>
    </row>
    <row r="18" spans="1:5" ht="29.25">
      <c r="A18" s="78">
        <v>14</v>
      </c>
      <c r="B18" s="71" t="s">
        <v>214</v>
      </c>
      <c r="C18" s="206" t="s">
        <v>208</v>
      </c>
      <c r="D18" s="206">
        <v>250</v>
      </c>
      <c r="E18" s="206">
        <v>0</v>
      </c>
    </row>
    <row r="19" spans="1:5" ht="29.25">
      <c r="A19" s="78">
        <v>15</v>
      </c>
      <c r="B19" s="71" t="s">
        <v>209</v>
      </c>
      <c r="C19" s="207"/>
      <c r="D19" s="207"/>
      <c r="E19" s="207">
        <v>0</v>
      </c>
    </row>
    <row r="20" spans="1:5">
      <c r="A20" s="78">
        <v>16</v>
      </c>
      <c r="B20" s="71" t="s">
        <v>210</v>
      </c>
      <c r="C20" s="71" t="s">
        <v>219</v>
      </c>
      <c r="D20" s="71">
        <v>800</v>
      </c>
      <c r="E20" s="71">
        <v>0</v>
      </c>
    </row>
    <row r="21" spans="1:5">
      <c r="A21" s="78">
        <v>17</v>
      </c>
      <c r="B21" s="71" t="s">
        <v>210</v>
      </c>
      <c r="C21" s="71" t="s">
        <v>222</v>
      </c>
      <c r="D21" s="71">
        <v>800</v>
      </c>
      <c r="E21" s="71"/>
    </row>
    <row r="22" spans="1:5">
      <c r="A22" s="78">
        <v>18</v>
      </c>
      <c r="B22" s="71" t="s">
        <v>211</v>
      </c>
      <c r="C22" s="71" t="s">
        <v>221</v>
      </c>
      <c r="D22" s="71">
        <v>400</v>
      </c>
      <c r="E22" s="71">
        <v>0</v>
      </c>
    </row>
    <row r="23" spans="1:5">
      <c r="A23" s="78">
        <v>19</v>
      </c>
      <c r="B23" s="71" t="s">
        <v>211</v>
      </c>
      <c r="C23" s="71" t="s">
        <v>219</v>
      </c>
      <c r="D23" s="71">
        <v>850</v>
      </c>
      <c r="E23" s="71">
        <v>0</v>
      </c>
    </row>
    <row r="24" spans="1:5" ht="29.25">
      <c r="A24" s="78">
        <v>20</v>
      </c>
      <c r="B24" s="71" t="s">
        <v>211</v>
      </c>
      <c r="C24" s="71" t="s">
        <v>220</v>
      </c>
      <c r="D24" s="71">
        <v>160</v>
      </c>
      <c r="E24" s="71">
        <v>0</v>
      </c>
    </row>
    <row r="25" spans="1:5" ht="43.5">
      <c r="A25" s="78">
        <v>21</v>
      </c>
      <c r="B25" s="71" t="s">
        <v>213</v>
      </c>
      <c r="C25" s="71" t="s">
        <v>212</v>
      </c>
      <c r="D25" s="71">
        <v>200</v>
      </c>
      <c r="E25" s="71">
        <v>0</v>
      </c>
    </row>
    <row r="26" spans="1:5">
      <c r="A26" s="78"/>
      <c r="B26" s="71"/>
      <c r="C26" s="71"/>
      <c r="D26" s="71"/>
      <c r="E26" s="71"/>
    </row>
    <row r="27" spans="1:5">
      <c r="A27" s="78"/>
      <c r="B27" s="71"/>
      <c r="C27" s="71"/>
      <c r="D27" s="71"/>
      <c r="E27" s="71"/>
    </row>
    <row r="28" spans="1:5">
      <c r="A28" s="78"/>
      <c r="B28" s="71"/>
      <c r="C28" s="71"/>
      <c r="D28" s="71"/>
      <c r="E28" s="71"/>
    </row>
    <row r="29" spans="1:5">
      <c r="A29" s="71"/>
      <c r="B29" s="71"/>
      <c r="C29" s="71"/>
      <c r="D29" s="71"/>
      <c r="E29" s="71"/>
    </row>
    <row r="30" spans="1:5">
      <c r="A30" s="71"/>
      <c r="B30" s="71"/>
      <c r="C30" s="71"/>
      <c r="D30" s="71">
        <f>SUM(D5:D29)</f>
        <v>9285</v>
      </c>
      <c r="E30" s="71">
        <f>SUM(E5:E29)</f>
        <v>248</v>
      </c>
    </row>
    <row r="31" spans="1:5">
      <c r="A31" s="71"/>
      <c r="B31" s="71"/>
      <c r="C31" s="71"/>
      <c r="D31" s="71"/>
      <c r="E31" s="71"/>
    </row>
    <row r="32" spans="1:5">
      <c r="A32" s="71"/>
      <c r="B32" s="71"/>
      <c r="C32" s="71"/>
      <c r="D32" s="71"/>
      <c r="E32" s="71"/>
    </row>
    <row r="33" spans="1:5">
      <c r="A33" s="71"/>
      <c r="B33" s="71"/>
      <c r="C33" s="71"/>
      <c r="D33" s="71"/>
      <c r="E33" s="71"/>
    </row>
    <row r="34" spans="1:5">
      <c r="A34" s="71"/>
      <c r="B34" s="71"/>
      <c r="C34" s="71"/>
      <c r="D34" s="71"/>
      <c r="E34" s="71"/>
    </row>
    <row r="35" spans="1:5">
      <c r="A35" s="71"/>
      <c r="B35" s="71"/>
      <c r="C35" s="71"/>
      <c r="D35" s="71"/>
      <c r="E35" s="71"/>
    </row>
    <row r="36" spans="1:5">
      <c r="A36" s="71"/>
      <c r="B36" s="71"/>
      <c r="C36" s="71"/>
      <c r="D36" s="71"/>
      <c r="E36" s="71"/>
    </row>
    <row r="37" spans="1:5">
      <c r="A37" s="71"/>
      <c r="B37" s="71"/>
      <c r="C37" s="71"/>
      <c r="D37" s="71"/>
      <c r="E37" s="71"/>
    </row>
    <row r="38" spans="1:5">
      <c r="A38" s="71"/>
      <c r="B38" s="71"/>
      <c r="C38" s="71"/>
      <c r="D38" s="71"/>
      <c r="E38" s="71"/>
    </row>
    <row r="39" spans="1:5">
      <c r="A39" s="71"/>
      <c r="B39" s="71"/>
      <c r="C39" s="71"/>
      <c r="D39" s="71"/>
      <c r="E39" s="71"/>
    </row>
    <row r="40" spans="1:5">
      <c r="A40" s="71"/>
      <c r="B40" s="71"/>
      <c r="C40" s="71"/>
      <c r="D40" s="71"/>
      <c r="E40" s="71"/>
    </row>
    <row r="41" spans="1:5">
      <c r="A41" s="71"/>
      <c r="B41" s="71"/>
      <c r="C41" s="71"/>
      <c r="D41" s="71"/>
      <c r="E41" s="71"/>
    </row>
    <row r="42" spans="1:5">
      <c r="A42" s="71"/>
      <c r="B42" s="71"/>
      <c r="C42" s="71"/>
      <c r="D42" s="71"/>
      <c r="E42" s="71"/>
    </row>
    <row r="43" spans="1:5">
      <c r="A43" s="71"/>
      <c r="B43" s="71"/>
      <c r="C43" s="71"/>
      <c r="D43" s="71"/>
      <c r="E43" s="71"/>
    </row>
    <row r="44" spans="1:5">
      <c r="A44" s="71"/>
      <c r="B44" s="71"/>
      <c r="C44" s="71"/>
      <c r="D44" s="71"/>
      <c r="E44" s="71"/>
    </row>
    <row r="45" spans="1:5">
      <c r="A45" s="71"/>
      <c r="B45" s="71"/>
      <c r="C45" s="71"/>
      <c r="D45" s="71"/>
      <c r="E45" s="71"/>
    </row>
    <row r="46" spans="1:5">
      <c r="A46" s="71"/>
      <c r="B46" s="71"/>
      <c r="C46" s="71"/>
      <c r="D46" s="71"/>
      <c r="E46" s="71"/>
    </row>
    <row r="47" spans="1:5">
      <c r="A47" s="71"/>
      <c r="B47" s="71"/>
      <c r="C47" s="71"/>
      <c r="D47" s="71"/>
      <c r="E47" s="71"/>
    </row>
    <row r="48" spans="1:5">
      <c r="A48" s="71"/>
      <c r="B48" s="71"/>
      <c r="C48" s="71"/>
      <c r="D48" s="71"/>
      <c r="E48" s="71"/>
    </row>
    <row r="50" spans="1:5">
      <c r="A50" s="205" t="s">
        <v>193</v>
      </c>
      <c r="B50" s="205"/>
      <c r="C50" s="205"/>
      <c r="D50" s="205"/>
      <c r="E50" s="205"/>
    </row>
    <row r="51" spans="1:5" s="80" customFormat="1">
      <c r="A51" s="79"/>
      <c r="B51" s="79"/>
      <c r="C51" s="79"/>
      <c r="D51" s="79"/>
      <c r="E51" s="79"/>
    </row>
    <row r="52" spans="1:5" s="80" customFormat="1"/>
    <row r="53" spans="1:5" s="80" customFormat="1">
      <c r="A53" s="204"/>
      <c r="B53" s="204"/>
      <c r="C53" s="204"/>
      <c r="D53" s="204"/>
      <c r="E53" s="204"/>
    </row>
    <row r="54" spans="1:5" s="80" customFormat="1"/>
  </sheetData>
  <mergeCells count="6">
    <mergeCell ref="A53:E53"/>
    <mergeCell ref="A1:E1"/>
    <mergeCell ref="A50:E50"/>
    <mergeCell ref="C18:C19"/>
    <mergeCell ref="D18:D19"/>
    <mergeCell ref="E18:E1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C5"/>
  <sheetViews>
    <sheetView tabSelected="1" workbookViewId="0">
      <selection activeCell="C10" sqref="C10"/>
    </sheetView>
  </sheetViews>
  <sheetFormatPr defaultRowHeight="15"/>
  <cols>
    <col min="1" max="1" width="7.85546875" customWidth="1"/>
    <col min="2" max="2" width="40" customWidth="1"/>
    <col min="3" max="3" width="30.7109375" customWidth="1"/>
  </cols>
  <sheetData>
    <row r="1" spans="1:3" ht="57" customHeight="1">
      <c r="A1" s="208" t="s">
        <v>165</v>
      </c>
      <c r="B1" s="208"/>
      <c r="C1" s="208"/>
    </row>
    <row r="2" spans="1:3">
      <c r="A2" s="209" t="s">
        <v>229</v>
      </c>
      <c r="B2" s="209"/>
      <c r="C2" s="209"/>
    </row>
    <row r="5" spans="1:3" ht="29.25" customHeight="1">
      <c r="A5" s="80">
        <v>1</v>
      </c>
      <c r="B5" s="265" t="s">
        <v>301</v>
      </c>
      <c r="C5" s="265"/>
    </row>
  </sheetData>
  <mergeCells count="3">
    <mergeCell ref="A1:C1"/>
    <mergeCell ref="A2:C2"/>
    <mergeCell ref="B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J5"/>
  <sheetViews>
    <sheetView workbookViewId="0">
      <selection activeCell="A4" sqref="A4"/>
    </sheetView>
  </sheetViews>
  <sheetFormatPr defaultRowHeight="15"/>
  <cols>
    <col min="1" max="1" width="7.85546875" customWidth="1"/>
    <col min="2" max="2" width="7.5703125" customWidth="1"/>
    <col min="3" max="3" width="30.7109375" hidden="1" customWidth="1"/>
  </cols>
  <sheetData>
    <row r="1" spans="1:10" ht="57" customHeight="1"/>
    <row r="2" spans="1:10" ht="57" customHeight="1">
      <c r="A2" s="210" t="s">
        <v>234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>
      <c r="A3" s="211" t="s">
        <v>290</v>
      </c>
      <c r="B3" s="211"/>
      <c r="C3" s="211"/>
      <c r="D3" s="211"/>
      <c r="E3" s="211"/>
      <c r="F3" s="211"/>
      <c r="G3" s="211"/>
      <c r="H3" s="211"/>
      <c r="I3" s="211"/>
      <c r="J3" s="211"/>
    </row>
    <row r="4" spans="1:10">
      <c r="A4" s="62"/>
    </row>
    <row r="5" spans="1:10" ht="32.25" customHeight="1">
      <c r="A5" s="212" t="s">
        <v>235</v>
      </c>
      <c r="B5" s="212"/>
      <c r="C5" s="212"/>
      <c r="D5" s="212"/>
      <c r="E5" s="212"/>
      <c r="F5" s="212"/>
      <c r="G5" s="212"/>
      <c r="H5" s="212"/>
      <c r="I5" s="212"/>
      <c r="J5" s="212"/>
    </row>
  </sheetData>
  <mergeCells count="3">
    <mergeCell ref="A2:J2"/>
    <mergeCell ref="A3:J3"/>
    <mergeCell ref="A5: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2:R23"/>
  <sheetViews>
    <sheetView workbookViewId="0">
      <selection activeCell="W12" sqref="W12"/>
    </sheetView>
  </sheetViews>
  <sheetFormatPr defaultRowHeight="15"/>
  <cols>
    <col min="1" max="1" width="5" customWidth="1"/>
    <col min="2" max="2" width="22.42578125" customWidth="1"/>
    <col min="3" max="3" width="5" customWidth="1"/>
    <col min="4" max="4" width="7.140625" customWidth="1"/>
    <col min="5" max="5" width="8.28515625" customWidth="1"/>
    <col min="6" max="6" width="5.28515625" customWidth="1"/>
    <col min="9" max="9" width="4.7109375" customWidth="1"/>
    <col min="10" max="10" width="6.85546875" customWidth="1"/>
    <col min="12" max="12" width="5" customWidth="1"/>
    <col min="13" max="13" width="6" customWidth="1"/>
    <col min="15" max="15" width="5.140625" customWidth="1"/>
    <col min="16" max="16" width="7" customWidth="1"/>
  </cols>
  <sheetData>
    <row r="2" spans="1:18" ht="20.25">
      <c r="A2" s="216" t="s">
        <v>132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18" ht="19.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6.5" thickBot="1">
      <c r="A4" s="13" t="s">
        <v>0</v>
      </c>
      <c r="B4" s="14" t="s">
        <v>1</v>
      </c>
      <c r="C4" s="213" t="s">
        <v>23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5"/>
      <c r="R4" s="14" t="s">
        <v>24</v>
      </c>
    </row>
    <row r="5" spans="1:18" ht="16.5" thickBot="1">
      <c r="A5" s="34"/>
      <c r="B5" s="35"/>
      <c r="C5" s="213" t="s">
        <v>25</v>
      </c>
      <c r="D5" s="214"/>
      <c r="E5" s="215"/>
      <c r="F5" s="213" t="s">
        <v>26</v>
      </c>
      <c r="G5" s="214"/>
      <c r="H5" s="215"/>
      <c r="I5" s="213" t="s">
        <v>27</v>
      </c>
      <c r="J5" s="214"/>
      <c r="K5" s="215"/>
      <c r="L5" s="213" t="s">
        <v>28</v>
      </c>
      <c r="M5" s="214"/>
      <c r="N5" s="215"/>
      <c r="O5" s="213" t="s">
        <v>29</v>
      </c>
      <c r="P5" s="214"/>
      <c r="Q5" s="215"/>
      <c r="R5" s="35"/>
    </row>
    <row r="6" spans="1:18" ht="18.75" customHeight="1">
      <c r="A6" s="219"/>
      <c r="B6" s="219"/>
      <c r="C6" s="217">
        <v>2015</v>
      </c>
      <c r="D6" s="217" t="s">
        <v>223</v>
      </c>
      <c r="E6" s="217" t="s">
        <v>49</v>
      </c>
      <c r="F6" s="217">
        <v>2015</v>
      </c>
      <c r="G6" s="217" t="s">
        <v>223</v>
      </c>
      <c r="H6" s="217" t="s">
        <v>49</v>
      </c>
      <c r="I6" s="217">
        <v>2015</v>
      </c>
      <c r="J6" s="217" t="s">
        <v>223</v>
      </c>
      <c r="K6" s="217" t="s">
        <v>49</v>
      </c>
      <c r="L6" s="217">
        <v>2015</v>
      </c>
      <c r="M6" s="217" t="s">
        <v>223</v>
      </c>
      <c r="N6" s="217" t="s">
        <v>49</v>
      </c>
      <c r="O6" s="217">
        <v>2015</v>
      </c>
      <c r="P6" s="217" t="s">
        <v>223</v>
      </c>
      <c r="Q6" s="217" t="s">
        <v>49</v>
      </c>
      <c r="R6" s="219"/>
    </row>
    <row r="7" spans="1:18" ht="15" customHeight="1">
      <c r="A7" s="219"/>
      <c r="B7" s="219"/>
      <c r="C7" s="218"/>
      <c r="D7" s="218"/>
      <c r="E7" s="218" t="s">
        <v>32</v>
      </c>
      <c r="F7" s="218"/>
      <c r="G7" s="218"/>
      <c r="H7" s="218" t="s">
        <v>32</v>
      </c>
      <c r="I7" s="218"/>
      <c r="J7" s="218"/>
      <c r="K7" s="218" t="s">
        <v>32</v>
      </c>
      <c r="L7" s="218"/>
      <c r="M7" s="218"/>
      <c r="N7" s="218" t="s">
        <v>32</v>
      </c>
      <c r="O7" s="218"/>
      <c r="P7" s="218"/>
      <c r="Q7" s="218" t="s">
        <v>32</v>
      </c>
      <c r="R7" s="219"/>
    </row>
    <row r="8" spans="1:18" ht="54.75" customHeight="1" thickBot="1">
      <c r="A8" s="219"/>
      <c r="B8" s="219"/>
      <c r="C8" s="218"/>
      <c r="D8" s="218"/>
      <c r="E8" s="218" t="s">
        <v>33</v>
      </c>
      <c r="F8" s="218"/>
      <c r="G8" s="218"/>
      <c r="H8" s="218" t="s">
        <v>33</v>
      </c>
      <c r="I8" s="218"/>
      <c r="J8" s="218"/>
      <c r="K8" s="218" t="s">
        <v>33</v>
      </c>
      <c r="L8" s="218"/>
      <c r="M8" s="218"/>
      <c r="N8" s="218" t="s">
        <v>33</v>
      </c>
      <c r="O8" s="218"/>
      <c r="P8" s="218"/>
      <c r="Q8" s="218" t="s">
        <v>33</v>
      </c>
      <c r="R8" s="219"/>
    </row>
    <row r="9" spans="1:18" ht="18.75" hidden="1" customHeight="1">
      <c r="A9" s="219"/>
      <c r="B9" s="219"/>
      <c r="C9" s="218"/>
      <c r="D9" s="35"/>
      <c r="E9" s="36" t="s">
        <v>34</v>
      </c>
      <c r="F9" s="218"/>
      <c r="G9" s="35"/>
      <c r="H9" s="36" t="s">
        <v>34</v>
      </c>
      <c r="I9" s="218"/>
      <c r="J9" s="35"/>
      <c r="K9" s="36" t="s">
        <v>34</v>
      </c>
      <c r="L9" s="218"/>
      <c r="M9" s="35"/>
      <c r="N9" s="36" t="s">
        <v>34</v>
      </c>
      <c r="O9" s="218"/>
      <c r="P9" s="35"/>
      <c r="Q9" s="36" t="s">
        <v>34</v>
      </c>
      <c r="R9" s="219"/>
    </row>
    <row r="10" spans="1:18" ht="19.5" hidden="1" customHeight="1" thickBot="1">
      <c r="A10" s="219"/>
      <c r="B10" s="219"/>
      <c r="C10" s="218"/>
      <c r="D10" s="35"/>
      <c r="E10" s="36" t="s">
        <v>35</v>
      </c>
      <c r="F10" s="218"/>
      <c r="G10" s="35"/>
      <c r="H10" s="36" t="s">
        <v>35</v>
      </c>
      <c r="I10" s="218"/>
      <c r="J10" s="35"/>
      <c r="K10" s="36" t="s">
        <v>35</v>
      </c>
      <c r="L10" s="218"/>
      <c r="M10" s="35"/>
      <c r="N10" s="36" t="s">
        <v>35</v>
      </c>
      <c r="O10" s="218"/>
      <c r="P10" s="35"/>
      <c r="Q10" s="36" t="s">
        <v>35</v>
      </c>
      <c r="R10" s="219"/>
    </row>
    <row r="11" spans="1:18" ht="16.5" thickBot="1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  <c r="K11" s="41">
        <v>11</v>
      </c>
      <c r="L11" s="41">
        <v>12</v>
      </c>
      <c r="M11" s="41">
        <v>13</v>
      </c>
      <c r="N11" s="41">
        <v>14</v>
      </c>
      <c r="O11" s="41">
        <v>15</v>
      </c>
      <c r="P11" s="41">
        <v>16</v>
      </c>
      <c r="Q11" s="41">
        <v>17</v>
      </c>
      <c r="R11" s="41">
        <v>18</v>
      </c>
    </row>
    <row r="12" spans="1:18" ht="97.5" customHeight="1" thickBot="1">
      <c r="A12" s="16">
        <v>1</v>
      </c>
      <c r="B12" s="18" t="s">
        <v>36</v>
      </c>
      <c r="C12" s="81">
        <v>5</v>
      </c>
      <c r="D12" s="81">
        <v>5</v>
      </c>
      <c r="E12" s="81">
        <f>D12/C12</f>
        <v>1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f>D12+G12+J12+M12+P12</f>
        <v>5</v>
      </c>
    </row>
    <row r="13" spans="1:18" ht="173.25" customHeight="1" thickBot="1">
      <c r="A13" s="16">
        <v>2</v>
      </c>
      <c r="B13" s="18" t="s">
        <v>37</v>
      </c>
      <c r="C13" s="81">
        <v>5</v>
      </c>
      <c r="D13" s="81">
        <v>5</v>
      </c>
      <c r="E13" s="81">
        <f>D13/C13</f>
        <v>1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  <c r="P13" s="81">
        <v>0</v>
      </c>
      <c r="Q13" s="81">
        <v>0</v>
      </c>
      <c r="R13" s="81">
        <f t="shared" ref="R13:R23" si="0">D13+G13+J13+M13+P13</f>
        <v>5</v>
      </c>
    </row>
    <row r="14" spans="1:18" ht="317.25" customHeight="1" thickBot="1">
      <c r="A14" s="16">
        <v>3</v>
      </c>
      <c r="B14" s="18" t="s">
        <v>38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  <c r="P14" s="81">
        <v>0</v>
      </c>
      <c r="Q14" s="81">
        <v>0</v>
      </c>
      <c r="R14" s="81">
        <f t="shared" si="0"/>
        <v>0</v>
      </c>
    </row>
    <row r="15" spans="1:18" ht="32.25" thickBot="1">
      <c r="A15" s="37" t="s">
        <v>51</v>
      </c>
      <c r="B15" s="18" t="s">
        <v>39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  <c r="P15" s="81">
        <v>0</v>
      </c>
      <c r="Q15" s="81">
        <v>0</v>
      </c>
      <c r="R15" s="81">
        <f t="shared" si="0"/>
        <v>0</v>
      </c>
    </row>
    <row r="16" spans="1:18" ht="32.25" thickBot="1">
      <c r="A16" s="37" t="s">
        <v>50</v>
      </c>
      <c r="B16" s="18" t="s">
        <v>40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  <c r="P16" s="81">
        <v>0</v>
      </c>
      <c r="Q16" s="81">
        <v>0</v>
      </c>
      <c r="R16" s="81">
        <f t="shared" si="0"/>
        <v>0</v>
      </c>
    </row>
    <row r="17" spans="1:18" ht="158.25" thickBot="1">
      <c r="A17" s="16">
        <v>4</v>
      </c>
      <c r="B17" s="18" t="s">
        <v>41</v>
      </c>
      <c r="C17" s="81"/>
      <c r="D17" s="81"/>
      <c r="E17" s="81"/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  <c r="P17" s="81">
        <v>0</v>
      </c>
      <c r="Q17" s="81">
        <v>0</v>
      </c>
      <c r="R17" s="81">
        <f t="shared" si="0"/>
        <v>0</v>
      </c>
    </row>
    <row r="18" spans="1:18" ht="111" thickBot="1">
      <c r="A18" s="16">
        <v>5</v>
      </c>
      <c r="B18" s="18" t="s">
        <v>42</v>
      </c>
      <c r="C18" s="81">
        <v>5</v>
      </c>
      <c r="D18" s="81">
        <v>5</v>
      </c>
      <c r="E18" s="81">
        <f>D18/C18</f>
        <v>1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  <c r="P18" s="81">
        <v>0</v>
      </c>
      <c r="Q18" s="81">
        <v>0</v>
      </c>
      <c r="R18" s="81">
        <f t="shared" si="0"/>
        <v>5</v>
      </c>
    </row>
    <row r="19" spans="1:18" ht="156" customHeight="1" thickBot="1">
      <c r="A19" s="16">
        <v>6</v>
      </c>
      <c r="B19" s="18" t="s">
        <v>43</v>
      </c>
      <c r="C19" s="81">
        <v>5</v>
      </c>
      <c r="D19" s="81">
        <v>5</v>
      </c>
      <c r="E19" s="81">
        <f>D19/C19</f>
        <v>1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f t="shared" si="0"/>
        <v>5</v>
      </c>
    </row>
    <row r="20" spans="1:18" ht="267" customHeight="1" thickBot="1">
      <c r="A20" s="16">
        <v>7</v>
      </c>
      <c r="B20" s="18" t="s">
        <v>44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  <c r="P20" s="81">
        <v>0</v>
      </c>
      <c r="Q20" s="81">
        <v>0</v>
      </c>
      <c r="R20" s="81">
        <f t="shared" si="0"/>
        <v>0</v>
      </c>
    </row>
    <row r="21" spans="1:18" ht="32.25" thickBot="1">
      <c r="A21" s="37" t="s">
        <v>47</v>
      </c>
      <c r="B21" s="18" t="s">
        <v>39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  <c r="P21" s="81">
        <v>0</v>
      </c>
      <c r="Q21" s="81">
        <v>0</v>
      </c>
      <c r="R21" s="81">
        <f t="shared" si="0"/>
        <v>0</v>
      </c>
    </row>
    <row r="22" spans="1:18" ht="16.5" thickBot="1">
      <c r="A22" s="37" t="s">
        <v>48</v>
      </c>
      <c r="B22" s="18" t="s">
        <v>45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  <c r="P22" s="81">
        <v>0</v>
      </c>
      <c r="Q22" s="81">
        <v>0</v>
      </c>
      <c r="R22" s="81">
        <f t="shared" si="0"/>
        <v>0</v>
      </c>
    </row>
    <row r="23" spans="1:18" ht="155.25" customHeight="1" thickBot="1">
      <c r="A23" s="16">
        <v>8</v>
      </c>
      <c r="B23" s="18" t="s">
        <v>46</v>
      </c>
      <c r="C23" s="81">
        <v>30</v>
      </c>
      <c r="D23" s="81">
        <v>30</v>
      </c>
      <c r="E23" s="81">
        <v>1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  <c r="P23" s="81">
        <v>0</v>
      </c>
      <c r="Q23" s="81">
        <v>0</v>
      </c>
      <c r="R23" s="81">
        <f t="shared" si="0"/>
        <v>30</v>
      </c>
    </row>
  </sheetData>
  <mergeCells count="25">
    <mergeCell ref="N6:N8"/>
    <mergeCell ref="P6:P8"/>
    <mergeCell ref="Q6:Q8"/>
    <mergeCell ref="O6:O10"/>
    <mergeCell ref="R6:R10"/>
    <mergeCell ref="K6:K8"/>
    <mergeCell ref="M6:M8"/>
    <mergeCell ref="A6:A10"/>
    <mergeCell ref="B6:B10"/>
    <mergeCell ref="C6:C10"/>
    <mergeCell ref="F6:F10"/>
    <mergeCell ref="I6:I10"/>
    <mergeCell ref="L6:L10"/>
    <mergeCell ref="D6:D8"/>
    <mergeCell ref="E6:E8"/>
    <mergeCell ref="G6:G8"/>
    <mergeCell ref="H6:H8"/>
    <mergeCell ref="J6:J8"/>
    <mergeCell ref="F5:H5"/>
    <mergeCell ref="I5:K5"/>
    <mergeCell ref="L5:N5"/>
    <mergeCell ref="O5:Q5"/>
    <mergeCell ref="A2:R2"/>
    <mergeCell ref="C4:Q4"/>
    <mergeCell ref="C5:E5"/>
  </mergeCells>
  <pageMargins left="0.31496062992125984" right="0" top="0.15748031496062992" bottom="0" header="0.31496062992125984" footer="0.31496062992125984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2:K25"/>
  <sheetViews>
    <sheetView workbookViewId="0">
      <selection activeCell="A25" sqref="A25"/>
    </sheetView>
  </sheetViews>
  <sheetFormatPr defaultRowHeight="15"/>
  <cols>
    <col min="1" max="1" width="18.42578125" customWidth="1"/>
    <col min="2" max="2" width="18.5703125" customWidth="1"/>
    <col min="4" max="4" width="12.5703125" bestFit="1" customWidth="1"/>
    <col min="5" max="5" width="14.42578125" customWidth="1"/>
  </cols>
  <sheetData>
    <row r="2" spans="1:11" ht="15.75">
      <c r="A2" s="221" t="s">
        <v>224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6.5" thickBo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16.5" thickBot="1">
      <c r="A4" s="213" t="s">
        <v>52</v>
      </c>
      <c r="B4" s="214"/>
      <c r="C4" s="215"/>
      <c r="D4" s="213">
        <v>15</v>
      </c>
      <c r="E4" s="215"/>
      <c r="F4" s="213">
        <v>150</v>
      </c>
      <c r="G4" s="215"/>
      <c r="H4" s="213">
        <v>250</v>
      </c>
      <c r="I4" s="215"/>
      <c r="J4" s="213">
        <v>670</v>
      </c>
      <c r="K4" s="215"/>
    </row>
    <row r="5" spans="1:11" ht="16.5" thickBot="1">
      <c r="A5" s="213" t="s">
        <v>53</v>
      </c>
      <c r="B5" s="214"/>
      <c r="C5" s="215"/>
      <c r="D5" s="36" t="s">
        <v>54</v>
      </c>
      <c r="E5" s="36" t="s">
        <v>55</v>
      </c>
      <c r="F5" s="36" t="s">
        <v>54</v>
      </c>
      <c r="G5" s="36" t="s">
        <v>55</v>
      </c>
      <c r="H5" s="36" t="s">
        <v>54</v>
      </c>
      <c r="I5" s="36" t="s">
        <v>55</v>
      </c>
      <c r="J5" s="36" t="s">
        <v>54</v>
      </c>
      <c r="K5" s="36" t="s">
        <v>55</v>
      </c>
    </row>
    <row r="6" spans="1:11" ht="79.5" thickBot="1">
      <c r="A6" s="13" t="s">
        <v>56</v>
      </c>
      <c r="B6" s="14" t="s">
        <v>57</v>
      </c>
      <c r="C6" s="14" t="s">
        <v>58</v>
      </c>
      <c r="D6" s="42"/>
      <c r="E6" s="42"/>
      <c r="F6" s="42"/>
      <c r="G6" s="42"/>
      <c r="H6" s="42"/>
      <c r="I6" s="42"/>
      <c r="J6" s="42"/>
      <c r="K6" s="42"/>
    </row>
    <row r="7" spans="1:11" ht="16.5" thickBot="1">
      <c r="A7" s="13" t="s">
        <v>59</v>
      </c>
      <c r="B7" s="14" t="s">
        <v>60</v>
      </c>
      <c r="C7" s="43" t="s">
        <v>61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</row>
    <row r="8" spans="1:11" ht="16.5" thickBot="1">
      <c r="A8" s="45" t="s">
        <v>62</v>
      </c>
      <c r="B8" s="17"/>
      <c r="C8" s="15" t="s">
        <v>63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</row>
    <row r="9" spans="1:11" ht="16.5" thickBot="1">
      <c r="A9" s="45" t="s">
        <v>64</v>
      </c>
      <c r="B9" s="36" t="s">
        <v>65</v>
      </c>
      <c r="C9" s="15" t="s">
        <v>61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</row>
    <row r="10" spans="1:11" ht="32.25" thickBot="1">
      <c r="A10" s="16" t="s">
        <v>66</v>
      </c>
      <c r="B10" s="17"/>
      <c r="C10" s="15" t="s">
        <v>63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</row>
    <row r="11" spans="1:11" ht="16.5" thickBot="1">
      <c r="A11" s="34"/>
      <c r="B11" s="36" t="s">
        <v>60</v>
      </c>
      <c r="C11" s="15" t="s">
        <v>61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</row>
    <row r="12" spans="1:11" ht="16.5" thickBot="1">
      <c r="A12" s="45">
        <v>750</v>
      </c>
      <c r="B12" s="17"/>
      <c r="C12" s="15" t="s">
        <v>63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</row>
    <row r="13" spans="1:11" ht="16.5" thickBot="1">
      <c r="A13" s="34"/>
      <c r="B13" s="36" t="s">
        <v>65</v>
      </c>
      <c r="C13" s="15" t="s">
        <v>61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</row>
    <row r="14" spans="1:11" ht="16.5" thickBot="1">
      <c r="A14" s="46"/>
      <c r="B14" s="17"/>
      <c r="C14" s="15" t="s">
        <v>63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</row>
    <row r="15" spans="1:11" ht="16.5" thickBot="1">
      <c r="A15" s="34"/>
      <c r="B15" s="36" t="s">
        <v>60</v>
      </c>
      <c r="C15" s="15" t="s">
        <v>61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</row>
    <row r="16" spans="1:11" ht="16.5" thickBot="1">
      <c r="A16" s="45">
        <v>1000</v>
      </c>
      <c r="B16" s="17"/>
      <c r="C16" s="15" t="s">
        <v>63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</row>
    <row r="17" spans="1:11" ht="16.5" thickBot="1">
      <c r="A17" s="34"/>
      <c r="B17" s="36" t="s">
        <v>65</v>
      </c>
      <c r="C17" s="15" t="s">
        <v>61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</row>
    <row r="18" spans="1:11" ht="16.5" thickBot="1">
      <c r="A18" s="46"/>
      <c r="B18" s="17"/>
      <c r="C18" s="15" t="s">
        <v>63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</row>
    <row r="19" spans="1:11" ht="16.5" thickBot="1">
      <c r="A19" s="34"/>
      <c r="B19" s="36" t="s">
        <v>60</v>
      </c>
      <c r="C19" s="15" t="s">
        <v>61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</row>
    <row r="20" spans="1:11" ht="16.5" thickBot="1">
      <c r="A20" s="45">
        <v>1250</v>
      </c>
      <c r="B20" s="17"/>
      <c r="C20" s="15" t="s">
        <v>63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</row>
    <row r="21" spans="1:11" ht="16.5" thickBot="1">
      <c r="A21" s="34"/>
      <c r="B21" s="36" t="s">
        <v>65</v>
      </c>
      <c r="C21" s="15" t="s">
        <v>61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</row>
    <row r="22" spans="1:11" ht="16.5" thickBot="1">
      <c r="A22" s="46"/>
      <c r="B22" s="17"/>
      <c r="C22" s="15" t="s">
        <v>63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</row>
    <row r="24" spans="1:11" ht="35.25" customHeight="1">
      <c r="A24" s="220" t="s">
        <v>226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</row>
    <row r="25" spans="1:11">
      <c r="A25" t="s">
        <v>227</v>
      </c>
    </row>
  </sheetData>
  <mergeCells count="8">
    <mergeCell ref="A24:K24"/>
    <mergeCell ref="A5:C5"/>
    <mergeCell ref="A2:K2"/>
    <mergeCell ref="A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1:Q32"/>
  <sheetViews>
    <sheetView topLeftCell="A4" workbookViewId="0">
      <selection activeCell="A13" sqref="A13:XFD13"/>
    </sheetView>
  </sheetViews>
  <sheetFormatPr defaultRowHeight="15"/>
  <cols>
    <col min="2" max="2" width="21.140625" customWidth="1"/>
    <col min="5" max="5" width="13.140625" bestFit="1" customWidth="1"/>
  </cols>
  <sheetData>
    <row r="1" spans="1:17">
      <c r="A1" s="62" t="s">
        <v>236</v>
      </c>
      <c r="B1" s="128" t="s">
        <v>237</v>
      </c>
    </row>
    <row r="2" spans="1:17" ht="66" customHeight="1">
      <c r="A2" s="129" t="s">
        <v>239</v>
      </c>
      <c r="B2" s="223" t="s">
        <v>238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</row>
    <row r="3" spans="1:17" ht="18" customHeight="1">
      <c r="A3" s="2"/>
      <c r="B3" s="228" t="s">
        <v>291</v>
      </c>
      <c r="C3" s="228"/>
      <c r="D3" s="228"/>
      <c r="E3" s="22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9.5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9.5" customHeight="1" thickBot="1">
      <c r="A5" s="4" t="s">
        <v>0</v>
      </c>
      <c r="B5" s="48" t="s">
        <v>67</v>
      </c>
      <c r="C5" s="183" t="s">
        <v>68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5"/>
    </row>
    <row r="6" spans="1:17" ht="60.75" customHeight="1" thickBot="1">
      <c r="A6" s="47"/>
      <c r="B6" s="49" t="s">
        <v>69</v>
      </c>
      <c r="C6" s="183" t="s">
        <v>70</v>
      </c>
      <c r="D6" s="184"/>
      <c r="E6" s="185"/>
      <c r="F6" s="183" t="s">
        <v>71</v>
      </c>
      <c r="G6" s="184"/>
      <c r="H6" s="185"/>
      <c r="I6" s="183" t="s">
        <v>72</v>
      </c>
      <c r="J6" s="184"/>
      <c r="K6" s="185"/>
      <c r="L6" s="183" t="s">
        <v>73</v>
      </c>
      <c r="M6" s="184"/>
      <c r="N6" s="185"/>
      <c r="O6" s="183" t="s">
        <v>74</v>
      </c>
      <c r="P6" s="184"/>
      <c r="Q6" s="185"/>
    </row>
    <row r="7" spans="1:17" ht="18.75">
      <c r="A7" s="181"/>
      <c r="B7" s="225"/>
      <c r="C7" s="187">
        <v>2015</v>
      </c>
      <c r="D7" s="39">
        <v>2016</v>
      </c>
      <c r="E7" s="39" t="s">
        <v>31</v>
      </c>
      <c r="F7" s="187">
        <v>2015</v>
      </c>
      <c r="G7" s="39">
        <v>2016</v>
      </c>
      <c r="H7" s="39" t="s">
        <v>31</v>
      </c>
      <c r="I7" s="187">
        <v>2015</v>
      </c>
      <c r="J7" s="39">
        <v>2016</v>
      </c>
      <c r="K7" s="39" t="s">
        <v>31</v>
      </c>
      <c r="L7" s="187">
        <v>2015</v>
      </c>
      <c r="M7" s="39">
        <v>2016</v>
      </c>
      <c r="N7" s="39" t="s">
        <v>31</v>
      </c>
      <c r="O7" s="187">
        <v>2015</v>
      </c>
      <c r="P7" s="39">
        <v>2016</v>
      </c>
      <c r="Q7" s="39" t="s">
        <v>31</v>
      </c>
    </row>
    <row r="8" spans="1:17" ht="37.5">
      <c r="A8" s="182"/>
      <c r="B8" s="226"/>
      <c r="C8" s="224"/>
      <c r="D8" s="39" t="s">
        <v>30</v>
      </c>
      <c r="E8" s="39" t="s">
        <v>32</v>
      </c>
      <c r="F8" s="224"/>
      <c r="G8" s="39" t="s">
        <v>30</v>
      </c>
      <c r="H8" s="39" t="s">
        <v>32</v>
      </c>
      <c r="I8" s="224"/>
      <c r="J8" s="39" t="s">
        <v>30</v>
      </c>
      <c r="K8" s="39" t="s">
        <v>32</v>
      </c>
      <c r="L8" s="224"/>
      <c r="M8" s="39" t="s">
        <v>30</v>
      </c>
      <c r="N8" s="39" t="s">
        <v>32</v>
      </c>
      <c r="O8" s="224"/>
      <c r="P8" s="39" t="s">
        <v>30</v>
      </c>
      <c r="Q8" s="39" t="s">
        <v>32</v>
      </c>
    </row>
    <row r="9" spans="1:17" ht="37.5">
      <c r="A9" s="182"/>
      <c r="B9" s="226"/>
      <c r="C9" s="224"/>
      <c r="D9" s="38"/>
      <c r="E9" s="39" t="s">
        <v>33</v>
      </c>
      <c r="F9" s="224"/>
      <c r="G9" s="38"/>
      <c r="H9" s="39" t="s">
        <v>33</v>
      </c>
      <c r="I9" s="224"/>
      <c r="J9" s="38"/>
      <c r="K9" s="39" t="s">
        <v>33</v>
      </c>
      <c r="L9" s="224"/>
      <c r="M9" s="38"/>
      <c r="N9" s="39" t="s">
        <v>33</v>
      </c>
      <c r="O9" s="224"/>
      <c r="P9" s="38"/>
      <c r="Q9" s="39" t="s">
        <v>33</v>
      </c>
    </row>
    <row r="10" spans="1:17" ht="38.25" thickBot="1">
      <c r="A10" s="186"/>
      <c r="B10" s="227"/>
      <c r="C10" s="188"/>
      <c r="D10" s="9"/>
      <c r="E10" s="6" t="s">
        <v>75</v>
      </c>
      <c r="F10" s="188"/>
      <c r="G10" s="9"/>
      <c r="H10" s="6" t="s">
        <v>75</v>
      </c>
      <c r="I10" s="188"/>
      <c r="J10" s="9"/>
      <c r="K10" s="6" t="s">
        <v>75</v>
      </c>
      <c r="L10" s="188"/>
      <c r="M10" s="9"/>
      <c r="N10" s="6" t="s">
        <v>75</v>
      </c>
      <c r="O10" s="188"/>
      <c r="P10" s="9"/>
      <c r="Q10" s="6" t="s">
        <v>75</v>
      </c>
    </row>
    <row r="11" spans="1:17" ht="19.5" thickBot="1">
      <c r="A11" s="7">
        <v>1</v>
      </c>
      <c r="B11" s="52">
        <v>2</v>
      </c>
      <c r="C11" s="52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</row>
    <row r="12" spans="1:17" ht="49.5" customHeight="1" thickBot="1">
      <c r="A12" s="7">
        <v>1</v>
      </c>
      <c r="B12" s="32" t="s">
        <v>76</v>
      </c>
      <c r="C12" s="96">
        <f>C13+C14+C15+C16+C17+C18</f>
        <v>17</v>
      </c>
      <c r="D12" s="84">
        <f>D13+D14+D15+D16+D17+D18</f>
        <v>23</v>
      </c>
      <c r="E12" s="108">
        <f>D12/C12</f>
        <v>1.3529411764705883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</row>
    <row r="13" spans="1:17" ht="60" customHeight="1" thickBot="1">
      <c r="A13" s="40" t="s">
        <v>18</v>
      </c>
      <c r="B13" s="110" t="s">
        <v>77</v>
      </c>
      <c r="C13" s="96">
        <v>6</v>
      </c>
      <c r="D13" s="96">
        <f>7+5</f>
        <v>12</v>
      </c>
      <c r="E13" s="109">
        <f>D13/C13</f>
        <v>2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</row>
    <row r="14" spans="1:17" ht="45.75" thickBot="1">
      <c r="A14" s="40" t="s">
        <v>19</v>
      </c>
      <c r="B14" s="110" t="s">
        <v>78</v>
      </c>
      <c r="C14" s="96">
        <v>5</v>
      </c>
      <c r="D14" s="96">
        <v>5</v>
      </c>
      <c r="E14" s="9">
        <f t="shared" ref="E14" si="0">D14/C14</f>
        <v>1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</row>
    <row r="15" spans="1:17" ht="45.75" thickBot="1">
      <c r="A15" s="40" t="s">
        <v>20</v>
      </c>
      <c r="B15" s="110" t="s">
        <v>79</v>
      </c>
      <c r="C15" s="96">
        <v>0</v>
      </c>
      <c r="D15" s="96">
        <v>6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</row>
    <row r="16" spans="1:17" ht="30.75" thickBot="1">
      <c r="A16" s="40" t="s">
        <v>21</v>
      </c>
      <c r="B16" s="32" t="s">
        <v>80</v>
      </c>
      <c r="C16" s="50">
        <v>6</v>
      </c>
      <c r="D16" s="50">
        <v>0</v>
      </c>
      <c r="E16" s="50">
        <v>6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</row>
    <row r="17" spans="1:17" ht="60.75" thickBot="1">
      <c r="A17" s="98" t="s">
        <v>92</v>
      </c>
      <c r="B17" s="159" t="s">
        <v>81</v>
      </c>
      <c r="C17" s="50">
        <v>0</v>
      </c>
      <c r="D17" s="50">
        <v>0</v>
      </c>
      <c r="E17" s="50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</row>
    <row r="18" spans="1:17" ht="19.5" thickBot="1">
      <c r="A18" s="98" t="s">
        <v>93</v>
      </c>
      <c r="B18" s="159" t="s">
        <v>82</v>
      </c>
      <c r="C18" s="50">
        <v>0</v>
      </c>
      <c r="D18" s="50">
        <v>0</v>
      </c>
      <c r="E18" s="50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1:17" ht="19.5" customHeight="1" thickBot="1">
      <c r="A19" s="49">
        <v>2</v>
      </c>
      <c r="B19" s="159" t="s">
        <v>83</v>
      </c>
      <c r="C19" s="50">
        <f>C20+C21+C22</f>
        <v>0</v>
      </c>
      <c r="D19" s="50">
        <f>D20+D21+D22</f>
        <v>0</v>
      </c>
      <c r="E19" s="50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</row>
    <row r="20" spans="1:17" ht="75.75" thickBot="1">
      <c r="A20" s="40" t="s">
        <v>94</v>
      </c>
      <c r="B20" s="32" t="s">
        <v>84</v>
      </c>
      <c r="C20" s="50">
        <v>0</v>
      </c>
      <c r="D20" s="50">
        <v>0</v>
      </c>
      <c r="E20" s="50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</row>
    <row r="21" spans="1:17" ht="60.75" thickBot="1">
      <c r="A21" s="40" t="s">
        <v>102</v>
      </c>
      <c r="B21" s="51" t="s">
        <v>85</v>
      </c>
      <c r="C21" s="50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1:17" ht="51" customHeight="1" thickBot="1">
      <c r="A22" s="40" t="s">
        <v>103</v>
      </c>
      <c r="B22" s="51" t="s">
        <v>86</v>
      </c>
      <c r="C22" s="50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</row>
    <row r="23" spans="1:17" ht="52.5" customHeight="1" thickBot="1">
      <c r="A23" s="40" t="s">
        <v>95</v>
      </c>
      <c r="B23" s="51" t="s">
        <v>78</v>
      </c>
      <c r="C23" s="50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</row>
    <row r="24" spans="1:17" ht="45.75" thickBot="1">
      <c r="A24" s="40" t="s">
        <v>96</v>
      </c>
      <c r="B24" s="51" t="s">
        <v>79</v>
      </c>
      <c r="C24" s="50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</row>
    <row r="25" spans="1:17" ht="30.75" thickBot="1">
      <c r="A25" s="40" t="s">
        <v>97</v>
      </c>
      <c r="B25" s="51" t="s">
        <v>80</v>
      </c>
      <c r="C25" s="50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</row>
    <row r="26" spans="1:17" ht="75.75" thickBot="1">
      <c r="A26" s="98" t="s">
        <v>98</v>
      </c>
      <c r="B26" s="99" t="s">
        <v>87</v>
      </c>
      <c r="C26" s="50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</row>
    <row r="27" spans="1:17" ht="19.5" thickBot="1">
      <c r="A27" s="98" t="s">
        <v>99</v>
      </c>
      <c r="B27" s="99" t="s">
        <v>82</v>
      </c>
      <c r="C27" s="50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</row>
    <row r="28" spans="1:17" ht="35.25" customHeight="1" thickBot="1">
      <c r="A28" s="49">
        <v>3</v>
      </c>
      <c r="B28" s="99" t="s">
        <v>88</v>
      </c>
      <c r="C28" s="50">
        <f>C29+C30+C31+C32</f>
        <v>17</v>
      </c>
      <c r="D28" s="9">
        <f>D29+D30+D31+D32</f>
        <v>23</v>
      </c>
      <c r="E28" s="108">
        <f>D28/C28</f>
        <v>1.3529411764705883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</row>
    <row r="29" spans="1:17" ht="45.75" thickBot="1">
      <c r="A29" s="98" t="s">
        <v>51</v>
      </c>
      <c r="B29" s="99" t="s">
        <v>89</v>
      </c>
      <c r="C29" s="50">
        <v>5</v>
      </c>
      <c r="D29" s="9">
        <v>5</v>
      </c>
      <c r="E29" s="9">
        <f>D29/C29</f>
        <v>1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</row>
    <row r="30" spans="1:17" ht="90.75" thickBot="1">
      <c r="A30" s="98" t="s">
        <v>50</v>
      </c>
      <c r="B30" s="99" t="s">
        <v>90</v>
      </c>
      <c r="C30" s="50">
        <v>6</v>
      </c>
      <c r="D30" s="111">
        <f>7+5</f>
        <v>12</v>
      </c>
      <c r="E30" s="9">
        <f>D30/C30</f>
        <v>2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</row>
    <row r="31" spans="1:17" ht="75.75" thickBot="1">
      <c r="A31" s="98" t="s">
        <v>100</v>
      </c>
      <c r="B31" s="99" t="s">
        <v>91</v>
      </c>
      <c r="C31" s="50">
        <v>0</v>
      </c>
      <c r="D31" s="111">
        <v>6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</row>
    <row r="32" spans="1:17" ht="30.75" thickBot="1">
      <c r="A32" s="98" t="s">
        <v>101</v>
      </c>
      <c r="B32" s="99" t="s">
        <v>230</v>
      </c>
      <c r="C32" s="50">
        <v>6</v>
      </c>
      <c r="D32" s="111">
        <v>0</v>
      </c>
      <c r="E32" s="9">
        <f>D32/C32</f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</row>
  </sheetData>
  <mergeCells count="15">
    <mergeCell ref="B2:Q2"/>
    <mergeCell ref="O7:O10"/>
    <mergeCell ref="A7:A10"/>
    <mergeCell ref="B7:B10"/>
    <mergeCell ref="C7:C10"/>
    <mergeCell ref="F7:F10"/>
    <mergeCell ref="I7:I10"/>
    <mergeCell ref="L7:L10"/>
    <mergeCell ref="C5:Q5"/>
    <mergeCell ref="C6:E6"/>
    <mergeCell ref="F6:H6"/>
    <mergeCell ref="I6:K6"/>
    <mergeCell ref="L6:N6"/>
    <mergeCell ref="O6:Q6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</vt:i4>
      </vt:variant>
    </vt:vector>
  </HeadingPairs>
  <TitlesOfParts>
    <vt:vector size="18" baseType="lpstr">
      <vt:lpstr>Таб1,1_1.4</vt:lpstr>
      <vt:lpstr>2.1</vt:lpstr>
      <vt:lpstr>2.2</vt:lpstr>
      <vt:lpstr>таб3.1</vt:lpstr>
      <vt:lpstr>3.2</vt:lpstr>
      <vt:lpstr>3.3</vt:lpstr>
      <vt:lpstr>3.4</vt:lpstr>
      <vt:lpstr>3.5</vt:lpstr>
      <vt:lpstr>4_1</vt:lpstr>
      <vt:lpstr>4_2</vt:lpstr>
      <vt:lpstr>4_3</vt:lpstr>
      <vt:lpstr>4_4</vt:lpstr>
      <vt:lpstr>4_5</vt:lpstr>
      <vt:lpstr>4_6</vt:lpstr>
      <vt:lpstr>4_7</vt:lpstr>
      <vt:lpstr>4_8</vt:lpstr>
      <vt:lpstr>4_9</vt:lpstr>
      <vt:lpstr>'4_5'!_GoBack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2017-05-23T08:15:33Z</dcterms:modified>
</cp:coreProperties>
</file>